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使い方" sheetId="1" r:id="rId1"/>
    <sheet name="経費明細" sheetId="2" r:id="rId2"/>
    <sheet name="日本標準産業分類" sheetId="3" r:id="rId3"/>
    <sheet name="機械装置費" sheetId="4" r:id="rId4"/>
  </sheets>
  <definedNames>
    <definedName name="_xlfn.IFERROR" hidden="1">#NAME?</definedName>
    <definedName name="_xlfn.SUMIFS" hidden="1">#NAME?</definedName>
    <definedName name="_xlnm.Print_Area" localSheetId="3">'機械装置費'!$A$1:$O$35</definedName>
    <definedName name="_xlnm.Print_Area" localSheetId="1">'経費明細'!$A$5:$L$50</definedName>
    <definedName name="_xlnm.Print_Area" localSheetId="0">'使い方'!$A$1:$K$88</definedName>
    <definedName name="事業類型" localSheetId="1">'経費明細'!$AF$4</definedName>
    <definedName name="消費税率" localSheetId="1">'経費明細'!$AF$3</definedName>
    <definedName name="補助上限額" localSheetId="1">'経費明細'!$AF$5</definedName>
  </definedNames>
  <calcPr fullCalcOnLoad="1"/>
</workbook>
</file>

<file path=xl/comments2.xml><?xml version="1.0" encoding="utf-8"?>
<comments xmlns="http://schemas.openxmlformats.org/spreadsheetml/2006/main">
  <authors>
    <author>EH</author>
  </authors>
  <commentList>
    <comment ref="L28" authorId="0">
      <text>
        <r>
          <rPr>
            <sz val="11"/>
            <rFont val="ＭＳ Ｐゴシック"/>
            <family val="3"/>
          </rPr>
          <t>実績額の補助金の額は補助対象経費の2/3以下か
（補助金交付決定額が上限）</t>
        </r>
      </text>
    </comment>
    <comment ref="L30" authorId="0">
      <text>
        <r>
          <rPr>
            <b/>
            <sz val="9"/>
            <rFont val="ＭＳ Ｐゴシック"/>
            <family val="3"/>
          </rPr>
          <t>「補助金交付決定額」と「実績額の補助対象経費*2/3（円未満切捨）」の小さい方を入力</t>
        </r>
      </text>
    </comment>
  </commentList>
</comments>
</file>

<file path=xl/sharedStrings.xml><?xml version="1.0" encoding="utf-8"?>
<sst xmlns="http://schemas.openxmlformats.org/spreadsheetml/2006/main" count="817" uniqueCount="636">
  <si>
    <t>総合判定</t>
  </si>
  <si>
    <t>名前の管理（引用しているため削除不可）</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</si>
  <si>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</si>
  <si>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</si>
  <si>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</si>
  <si>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</si>
  <si>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</si>
  <si>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</si>
  <si>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</si>
  <si>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</si>
  <si>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</si>
  <si>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</si>
  <si>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</si>
  <si>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</si>
  <si>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</si>
  <si>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本事業の経理担当者の役職名・氏名</t>
  </si>
  <si>
    <t>ver.1</t>
  </si>
  <si>
    <t>次に、補助金の上限を設定するため事業類型を選択して下さい。(必須)</t>
  </si>
  <si>
    <t>A</t>
  </si>
  <si>
    <t>B</t>
  </si>
  <si>
    <t>申請者名</t>
  </si>
  <si>
    <t>＜代表者＞
　</t>
  </si>
  <si>
    <t>成長分野型</t>
  </si>
  <si>
    <t>補助事業者名</t>
  </si>
  <si>
    <t>事業類型</t>
  </si>
  <si>
    <t>一般型</t>
  </si>
  <si>
    <t>小規模事業者型</t>
  </si>
  <si>
    <t>合　計</t>
  </si>
  <si>
    <t>(２）資金調達内訳</t>
  </si>
  <si>
    <t>※補助金の支払は、原則として事業終了後の精算払となりますので、事業実施期間中、補助金相当分の</t>
  </si>
  <si>
    <t>資金を確保する必要があります。</t>
  </si>
  <si>
    <t>　</t>
  </si>
  <si>
    <t>もれなく作成するために用意したものです。</t>
  </si>
  <si>
    <t>このエクセルは【補助事業の手引き】の様式第６（実績報告）の別紙２（経費明細）と関連書類を</t>
  </si>
  <si>
    <t>（１）経費支出明細</t>
  </si>
  <si>
    <t>請求書等の証拠書類をもとに各経費のそれぞれの単価・数量・内容を入力すれば、経費明細のドラフトは完成する形になっています。</t>
  </si>
  <si>
    <t>様式第６別紙２　経費支出明細を作成して下さい。</t>
  </si>
  <si>
    <t>要対応は</t>
  </si>
  <si>
    <t>× 並びに</t>
  </si>
  <si>
    <t>色の変わったセル</t>
  </si>
  <si>
    <t>補助上限額の判定</t>
  </si>
  <si>
    <t>（単位：円）</t>
  </si>
  <si>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</si>
  <si>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</si>
  <si>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</si>
  <si>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</si>
  <si>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</si>
  <si>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</si>
  <si>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</si>
  <si>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</si>
  <si>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</si>
  <si>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</si>
  <si>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</si>
  <si>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</si>
  <si>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</si>
  <si>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</si>
  <si>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</si>
  <si>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</si>
  <si>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</si>
  <si>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</si>
  <si>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　費目別経費支出明細書</t>
  </si>
  <si>
    <t>(注1)</t>
  </si>
  <si>
    <t>(注2)</t>
  </si>
  <si>
    <t>(注3)</t>
  </si>
  <si>
    <t>(単位:円)</t>
  </si>
  <si>
    <t>B×2/3以内</t>
  </si>
  <si>
    <t>（税抜き）</t>
  </si>
  <si>
    <t>(税抜き)</t>
  </si>
  <si>
    <t>機械装置費</t>
  </si>
  <si>
    <t>＜事業全体に要する経費調達一覧＞</t>
  </si>
  <si>
    <t>区　　　　　分</t>
  </si>
  <si>
    <t>事業に要する経費(円)</t>
  </si>
  <si>
    <t>資金の調達先</t>
  </si>
  <si>
    <t>自　己　資　金</t>
  </si>
  <si>
    <t>そ　　の　　他</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</si>
  <si>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</si>
  <si>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</si>
  <si>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</si>
  <si>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</si>
  <si>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</si>
  <si>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　はじめに</t>
  </si>
  <si>
    <t>消費税率(%)</t>
  </si>
  <si>
    <t>①</t>
  </si>
  <si>
    <t>使い方</t>
  </si>
  <si>
    <t>ＥＸＣＥＬファイルのタブの構成</t>
  </si>
  <si>
    <t>機械装置費</t>
  </si>
  <si>
    <t>TEL　052-561-8261</t>
  </si>
  <si>
    <t>試作開発+設備投資</t>
  </si>
  <si>
    <t>試作開発のみ</t>
  </si>
  <si>
    <t>設備投資</t>
  </si>
  <si>
    <t>一般型</t>
  </si>
  <si>
    <t>小規模事業者型</t>
  </si>
  <si>
    <t>設備投資の制限</t>
  </si>
  <si>
    <t>判定50</t>
  </si>
  <si>
    <t>照合金額</t>
  </si>
  <si>
    <t>総務部長　経済洋子</t>
  </si>
  <si>
    <t>→</t>
  </si>
  <si>
    <t>愛知県中小企業団体中央会</t>
  </si>
  <si>
    <t>Ｂ金属株式会社</t>
  </si>
  <si>
    <t>補助事業に要する経費</t>
  </si>
  <si>
    <t>補助対象
経費</t>
  </si>
  <si>
    <t>（税込み）</t>
  </si>
  <si>
    <t>ＡＡ株式会社</t>
  </si>
  <si>
    <t>○○装置　(型番１２３型番TK)</t>
  </si>
  <si>
    <t>これで準備は終了しました。</t>
  </si>
  <si>
    <t>なお、このＥＸＣＥＬのフォーマットは計算式に保護をかけています。</t>
  </si>
  <si>
    <t>△○信用金庫　○○支店</t>
  </si>
  <si>
    <t>本ワークシートの使い方について</t>
  </si>
  <si>
    <t>まずは右に企業名を入力して下さい。</t>
  </si>
  <si>
    <t>経理担当者の役職氏名TELを入力して下さい。</t>
  </si>
  <si>
    <t>費目別支出明細では原則円未満切り捨てで計算しています。微調整は保護を解除して行って下さい。</t>
  </si>
  <si>
    <t>※　連携体での申請の場合は事業者ごとに作成して下さい。</t>
  </si>
  <si>
    <t>台</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</si>
  <si>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</si>
  <si>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</si>
  <si>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</si>
  <si>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</si>
  <si>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</si>
  <si>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</si>
  <si>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</si>
  <si>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</si>
  <si>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</si>
  <si>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</si>
  <si>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</si>
  <si>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</si>
  <si>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</si>
  <si>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</si>
  <si>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</si>
  <si>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</si>
  <si>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</si>
  <si>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</si>
  <si>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</si>
  <si>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</si>
  <si>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</si>
  <si>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</si>
  <si>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</si>
  <si>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</si>
  <si>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</si>
  <si>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</si>
  <si>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</si>
  <si>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</si>
  <si>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</si>
  <si>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</si>
  <si>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</si>
  <si>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</si>
  <si>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</si>
  <si>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</si>
  <si>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</si>
  <si>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</si>
  <si>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</si>
  <si>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</si>
  <si>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</si>
  <si>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</si>
  <si>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</si>
  <si>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</si>
  <si>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</si>
  <si>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</si>
  <si>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</si>
  <si>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</si>
  <si>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</si>
  <si>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</si>
  <si>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</si>
  <si>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</si>
  <si>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</si>
  <si>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</si>
  <si>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</si>
  <si>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</si>
  <si>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</si>
  <si>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</si>
  <si>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</si>
  <si>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</si>
  <si>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</si>
  <si>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</si>
  <si>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</si>
  <si>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</si>
  <si>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</si>
  <si>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</si>
  <si>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</si>
  <si>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</si>
  <si>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</si>
  <si>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</si>
  <si>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</si>
  <si>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</si>
  <si>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</si>
  <si>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</si>
  <si>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</si>
  <si>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</si>
  <si>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</si>
  <si>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</si>
  <si>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</si>
  <si>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</si>
  <si>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</si>
  <si>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</si>
  <si>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</si>
  <si>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</si>
  <si>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</si>
  <si>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</si>
  <si>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</si>
  <si>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</si>
  <si>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</si>
  <si>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</si>
  <si>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</si>
  <si>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</si>
  <si>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</si>
  <si>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</si>
  <si>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</si>
  <si>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</si>
  <si>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</si>
  <si>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</si>
  <si>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</si>
  <si>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</si>
  <si>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</si>
  <si>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</si>
  <si>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</si>
  <si>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</si>
  <si>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</si>
  <si>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</si>
  <si>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</si>
  <si>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</si>
  <si>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</si>
  <si>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</si>
  <si>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</si>
  <si>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</si>
  <si>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</si>
  <si>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</si>
  <si>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</si>
  <si>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</si>
  <si>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</si>
  <si>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</si>
  <si>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</si>
  <si>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</si>
  <si>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</si>
  <si>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</si>
  <si>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</si>
  <si>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</si>
  <si>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</si>
  <si>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</si>
  <si>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</si>
  <si>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</si>
  <si>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</si>
  <si>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</si>
  <si>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</si>
  <si>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</si>
  <si>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</si>
  <si>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</si>
  <si>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</si>
  <si>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</si>
  <si>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</si>
  <si>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</si>
  <si>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</si>
  <si>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</si>
  <si>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</si>
  <si>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</si>
  <si>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</si>
  <si>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</si>
  <si>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</si>
  <si>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</si>
  <si>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</si>
  <si>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</si>
  <si>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</si>
  <si>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</si>
  <si>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</si>
  <si>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</si>
  <si>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</si>
  <si>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</si>
  <si>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</si>
  <si>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</si>
  <si>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</si>
  <si>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</si>
  <si>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</si>
  <si>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</si>
  <si>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</si>
  <si>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</si>
  <si>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</si>
  <si>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</si>
  <si>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</si>
  <si>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</si>
  <si>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</si>
  <si>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</si>
  <si>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</si>
  <si>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</si>
  <si>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</si>
  <si>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</si>
  <si>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</si>
  <si>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</si>
  <si>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</si>
  <si>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</si>
  <si>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</si>
  <si>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</si>
  <si>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</si>
  <si>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</si>
  <si>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</si>
  <si>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</si>
  <si>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</si>
  <si>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</si>
  <si>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</si>
  <si>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</si>
  <si>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</si>
  <si>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</si>
  <si>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</si>
  <si>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</si>
  <si>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</si>
  <si>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</si>
  <si>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</si>
  <si>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</si>
  <si>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</si>
  <si>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</si>
  <si>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</si>
  <si>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</si>
  <si>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</si>
  <si>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</si>
  <si>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</si>
  <si>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</si>
  <si>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</si>
  <si>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</si>
  <si>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</si>
  <si>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</si>
  <si>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</si>
  <si>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</si>
  <si>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</si>
  <si>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</si>
  <si>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</si>
  <si>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</si>
  <si>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</si>
  <si>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</si>
  <si>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</si>
  <si>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</si>
  <si>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</si>
  <si>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</si>
  <si>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</si>
  <si>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</si>
  <si>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</si>
  <si>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</si>
  <si>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</si>
  <si>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</si>
  <si>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</si>
  <si>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</si>
  <si>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</si>
  <si>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</si>
  <si>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</si>
  <si>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</si>
  <si>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</si>
  <si>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</si>
  <si>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</si>
  <si>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</si>
  <si>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</si>
  <si>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</si>
  <si>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</si>
  <si>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</si>
  <si>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</si>
  <si>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</si>
  <si>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</si>
  <si>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</si>
  <si>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</si>
  <si>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</si>
  <si>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</si>
  <si>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</si>
  <si>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</si>
  <si>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</si>
  <si>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</si>
  <si>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</si>
  <si>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</si>
  <si>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</si>
  <si>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</si>
  <si>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</si>
  <si>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</si>
  <si>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</si>
  <si>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</si>
  <si>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</si>
  <si>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</si>
  <si>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</si>
  <si>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</si>
  <si>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</si>
  <si>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</si>
  <si>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</si>
  <si>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</si>
  <si>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</si>
  <si>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</si>
  <si>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</si>
  <si>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</si>
  <si>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</si>
  <si>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</si>
  <si>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</si>
  <si>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</si>
  <si>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</si>
  <si>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</si>
  <si>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</si>
  <si>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</si>
  <si>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</si>
  <si>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</si>
  <si>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</si>
  <si>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</si>
  <si>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</si>
  <si>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</si>
  <si>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</si>
  <si>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</si>
  <si>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</si>
  <si>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</si>
  <si>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</si>
  <si>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</si>
  <si>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</si>
  <si>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</si>
  <si>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</si>
  <si>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</si>
  <si>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</si>
  <si>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</si>
  <si>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</si>
  <si>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</si>
  <si>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</si>
  <si>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</si>
  <si>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</si>
  <si>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</si>
  <si>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</si>
  <si>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</si>
  <si>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</si>
  <si>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</si>
  <si>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</si>
  <si>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</si>
  <si>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</si>
  <si>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</si>
  <si>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</si>
  <si>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</si>
  <si>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</si>
  <si>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</si>
  <si>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</si>
  <si>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</si>
  <si>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</si>
  <si>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</si>
  <si>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</si>
  <si>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</si>
  <si>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</si>
  <si>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</si>
  <si>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</si>
  <si>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</si>
  <si>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</si>
  <si>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</si>
  <si>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</si>
  <si>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</si>
  <si>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</si>
  <si>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</si>
  <si>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</si>
  <si>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</si>
  <si>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</si>
  <si>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</si>
  <si>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</si>
  <si>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</si>
  <si>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</si>
  <si>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</si>
  <si>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</si>
  <si>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</si>
  <si>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</si>
  <si>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</si>
  <si>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</si>
  <si>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</si>
  <si>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</si>
  <si>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</si>
  <si>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</si>
  <si>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</si>
  <si>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</si>
  <si>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</si>
  <si>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</si>
  <si>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</si>
  <si>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</si>
  <si>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</si>
  <si>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</si>
  <si>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</si>
  <si>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</si>
  <si>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</si>
  <si>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</si>
  <si>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</si>
  <si>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</si>
  <si>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</si>
  <si>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</si>
  <si>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</si>
  <si>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</si>
  <si>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</si>
  <si>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</si>
  <si>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</si>
  <si>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</si>
  <si>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</si>
  <si>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</si>
  <si>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</si>
  <si>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</si>
  <si>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</si>
  <si>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</si>
  <si>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</si>
  <si>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</si>
  <si>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</si>
  <si>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</si>
  <si>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</si>
  <si>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</si>
  <si>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</si>
  <si>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</si>
  <si>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</si>
  <si>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</si>
  <si>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</si>
  <si>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</si>
  <si>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</si>
  <si>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</si>
  <si>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</si>
  <si>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</si>
  <si>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</si>
  <si>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</si>
  <si>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</si>
  <si>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</si>
  <si>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</si>
  <si>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</si>
  <si>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</si>
  <si>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</si>
  <si>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</si>
  <si>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</si>
  <si>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</si>
  <si>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</si>
  <si>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</si>
  <si>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</si>
  <si>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</si>
  <si>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</si>
  <si>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</si>
  <si>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</si>
  <si>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</si>
  <si>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</si>
  <si>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</si>
  <si>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</si>
  <si>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</si>
  <si>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</si>
  <si>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</si>
  <si>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</si>
  <si>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</si>
  <si>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</si>
  <si>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</si>
  <si>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</si>
  <si>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</si>
  <si>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</si>
  <si>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</si>
  <si>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</si>
  <si>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</si>
  <si>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</si>
  <si>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</si>
  <si>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</si>
  <si>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</si>
  <si>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</si>
  <si>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</si>
  <si>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</si>
  <si>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</si>
  <si>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</si>
  <si>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</si>
  <si>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</si>
  <si>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</si>
  <si>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</si>
  <si>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</si>
  <si>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</si>
  <si>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</si>
  <si>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</si>
  <si>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</si>
  <si>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</si>
  <si>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</si>
  <si>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</si>
  <si>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</si>
  <si>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</si>
  <si>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</si>
  <si>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</si>
  <si>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</si>
  <si>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</si>
  <si>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</si>
  <si>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</si>
  <si>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</si>
  <si>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</si>
  <si>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</si>
  <si>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</si>
  <si>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</si>
  <si>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</si>
  <si>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</si>
  <si>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</si>
  <si>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</si>
  <si>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</si>
  <si>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</si>
  <si>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</si>
  <si>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</si>
  <si>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</si>
  <si>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</si>
  <si>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</si>
  <si>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</si>
  <si>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</si>
  <si>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</si>
  <si>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</si>
  <si>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</si>
  <si>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</si>
  <si>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</si>
  <si>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</si>
  <si>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</si>
  <si>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以下の判定結果をもとに数値を見直してください。</t>
  </si>
  <si>
    <t>本事業全体の経費支出を記載してください。</t>
  </si>
  <si>
    <t>実績額の総額についての判定</t>
  </si>
  <si>
    <t>交付申請時用</t>
  </si>
  <si>
    <t>＜経費明細総括表＞</t>
  </si>
  <si>
    <t>予算額（交付決定額または変更申請額）</t>
  </si>
  <si>
    <t>実績額</t>
  </si>
  <si>
    <t>補助金
交付決定額</t>
  </si>
  <si>
    <t>補助事業に要した経費</t>
  </si>
  <si>
    <t>補助金の額</t>
  </si>
  <si>
    <t>総額のチェックのため単価は積算明細で確認すること</t>
  </si>
  <si>
    <t>実績報告時用</t>
  </si>
  <si>
    <t xml:space="preserve">＜共同申請者１＞
</t>
  </si>
  <si>
    <t>（注）各補助事業者の経費明細表の合計と一致するように記載してください。</t>
  </si>
  <si>
    <t>＜経費明細表＞</t>
  </si>
  <si>
    <t>（事業者名：　　　　　　　　　　　</t>
  </si>
  <si>
    <t>　）</t>
  </si>
  <si>
    <t>※共同申請者の場合は、補助事業者ごとに作成してください。</t>
  </si>
  <si>
    <t>（参考）補助上限額</t>
  </si>
  <si>
    <t>様式第６の別紙２　経費支出明細</t>
  </si>
  <si>
    <t>機械装置費についての判定</t>
  </si>
  <si>
    <t>Ⅱ．</t>
  </si>
  <si>
    <t>経費明細</t>
  </si>
  <si>
    <t>日本標準産業分類</t>
  </si>
  <si>
    <t>設備投資の制限</t>
  </si>
  <si>
    <t>機械装置費の補助対象経費は総額５０万円（税抜き）未満か</t>
  </si>
  <si>
    <t>機械装置費として補助対象経費で単価５０万円（税抜き）以上の設備投資が１つ以上あるか</t>
  </si>
  <si>
    <t>Ⅲ．</t>
  </si>
  <si>
    <t>消費税はEXCEL上では切り捨てで計算しています。請求書にあわせて修正入力して下さい。</t>
  </si>
  <si>
    <t>「様式第６の別紙２　経費支出明細」のチェックリスト</t>
  </si>
  <si>
    <t>申請の前にお手元の経費支出明細表の数値を入力して誤りがないかチェックしてください。</t>
  </si>
  <si>
    <t>要対応は× 並びに</t>
  </si>
  <si>
    <t>※計算式内で参照しているため、編集を行わないでください。（W列から右の部分については確認の必要はありません。）</t>
  </si>
  <si>
    <t>セルN1～R30は「様式第６の別紙２　経費支出明細」のチェックリストになっています。</t>
  </si>
  <si>
    <t>判定結果をもとに数値を見直してください。</t>
  </si>
  <si>
    <t>「機械装置費のみ」専用のワークシート</t>
  </si>
  <si>
    <t>※総合判定「○」であっても、要修正のために色が変わったセルがないことをご確認ください。</t>
  </si>
  <si>
    <t>事業に要する経費(円)</t>
  </si>
  <si>
    <t>Ⅳ．</t>
  </si>
  <si>
    <t>Ⅰ．</t>
  </si>
  <si>
    <t>入力不備のおおまかなチェック</t>
  </si>
  <si>
    <t>機械装置費の予算額・実績額について、「補助事業に要する経費（税込み）≧補助事業に要する経費（税抜き）≧補助対象経費（税抜き）≧補助金の額（税抜き）」になっているか。
（※入力不備は完全にはチェックできません。必ず書類と照合・確認して下さい。）</t>
  </si>
  <si>
    <t>資金の調達先を入力して下さい。</t>
  </si>
  <si>
    <t>【機械装置費】シート（機械装置費の費目別経費支出明細書）に請求書等の証拠書類をもとに入力して下さい。</t>
  </si>
  <si>
    <t>【経費明細】シート</t>
  </si>
  <si>
    <t>保護を解除する場合は、校閲のタブをクリックしてシート保護の解除をして下さい。パスワードはかけていません。</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</si>
</sst>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quot;※&quot;"/>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yyyy/m/d\ h:mm;@"/>
    <numFmt numFmtId="219" formatCode="00000000"/>
    <numFmt numFmtId="220" formatCode="&quot;印刷番号：&quot;00000000"/>
    <numFmt numFmtId="221" formatCode="h:mm;@"/>
    <numFmt numFmtId="222" formatCode="&quot;印刷番号：&quot;0"/>
    <numFmt numFmtId="223" formatCode="0&quot;件&quot;"/>
  </numFmts>
  <fonts count="11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11"/>
      <name val="ＭＳ ゴシック"/>
      <family val="3"/>
    </font>
    <font>
      <b/>
      <sz val="18"/>
      <name val="ＭＳ 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9"/>
      <name val="ＭＳ Ｐゴシック"/>
      <family val="3"/>
    </font>
    <font>
      <b/>
      <sz val="9"/>
      <name val="ＭＳ ゴシック"/>
      <family val="3"/>
    </font>
    <font>
      <sz val="18"/>
      <name val="ＭＳ ゴシック"/>
      <family val="3"/>
    </font>
    <font>
      <sz val="12"/>
      <name val="ＭＳ Ｐゴシック"/>
      <family val="3"/>
    </font>
    <font>
      <sz val="20"/>
      <name val="ＭＳ Ｐゴシック"/>
      <family val="3"/>
    </font>
    <font>
      <b/>
      <u val="single"/>
      <sz val="14"/>
      <name val="ＭＳ Ｐゴシック"/>
      <family val="3"/>
    </font>
    <font>
      <b/>
      <sz val="16"/>
      <name val="ＭＳ ゴシック"/>
      <family val="3"/>
    </font>
    <font>
      <sz val="9"/>
      <name val="Meiryo UI"/>
      <family val="3"/>
    </font>
    <font>
      <sz val="11"/>
      <color indexed="9"/>
      <name val="ＭＳ Ｐゴシック"/>
      <family val="3"/>
    </font>
    <font>
      <sz val="9"/>
      <name val="ＭＳ Ｐゴシック"/>
      <family val="3"/>
    </font>
    <font>
      <sz val="9"/>
      <color indexed="8"/>
      <name val="ＭＳ ゴシック"/>
      <family val="3"/>
    </font>
    <font>
      <sz val="10"/>
      <color indexed="8"/>
      <name val="ＭＳ Ｐゴシック"/>
      <family val="3"/>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9"/>
      <color indexed="8"/>
      <name val="ＭＳ Ｐゴシック"/>
      <family val="3"/>
    </font>
    <font>
      <sz val="14"/>
      <name val="ＭＳ Ｐゴシック"/>
      <family val="3"/>
    </font>
    <font>
      <sz val="18"/>
      <color indexed="8"/>
      <name val="ＭＳ Ｐゴシック"/>
      <family val="3"/>
    </font>
    <font>
      <b/>
      <sz val="14"/>
      <name val="ＭＳ Ｐゴシック"/>
      <family val="3"/>
    </font>
    <font>
      <sz val="14"/>
      <color indexed="8"/>
      <name val="ＭＳ ゴシック"/>
      <family val="3"/>
    </font>
    <font>
      <sz val="18"/>
      <name val="ＭＳ Ｐゴシック"/>
      <family val="3"/>
    </font>
    <font>
      <sz val="12"/>
      <color indexed="8"/>
      <name val="ＭＳ Ｐゴシック"/>
      <family val="3"/>
    </font>
    <font>
      <u val="single"/>
      <sz val="11"/>
      <color indexed="8"/>
      <name val="ＭＳ ゴシック"/>
      <family val="3"/>
    </font>
    <font>
      <b/>
      <sz val="11"/>
      <color indexed="8"/>
      <name val="ＭＳ ゴシック"/>
      <family val="3"/>
    </font>
    <font>
      <b/>
      <sz val="11"/>
      <name val="ＭＳ Ｐゴシック"/>
      <family val="3"/>
    </font>
    <font>
      <sz val="16"/>
      <color indexed="8"/>
      <name val="ＭＳ Ｐゴシック"/>
      <family val="3"/>
    </font>
    <font>
      <b/>
      <sz val="12"/>
      <name val="ＭＳ Ｐゴシック"/>
      <family val="3"/>
    </font>
    <font>
      <b/>
      <sz val="14"/>
      <color indexed="56"/>
      <name val="ＭＳ Ｐゴシック"/>
      <family val="3"/>
    </font>
    <font>
      <b/>
      <sz val="16"/>
      <name val="ＭＳ Ｐゴシック"/>
      <family val="3"/>
    </font>
    <font>
      <b/>
      <sz val="14"/>
      <color indexed="9"/>
      <name val="ＭＳ Ｐゴシック"/>
      <family val="3"/>
    </font>
    <font>
      <b/>
      <sz val="14"/>
      <color indexed="9"/>
      <name val="ＭＳ ゴシック"/>
      <family val="3"/>
    </font>
    <font>
      <b/>
      <sz val="14"/>
      <color indexed="10"/>
      <name val="ＭＳ ゴシック"/>
      <family val="3"/>
    </font>
    <font>
      <sz val="12"/>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sz val="14"/>
      <color indexed="56"/>
      <name val="ＭＳ Ｐゴシック"/>
      <family val="3"/>
    </font>
    <font>
      <b/>
      <sz val="12"/>
      <color indexed="8"/>
      <name val="ＭＳ ゴシック"/>
      <family val="3"/>
    </font>
    <font>
      <sz val="11"/>
      <color indexed="47"/>
      <name val="ＭＳ Ｐゴシック"/>
      <family val="3"/>
    </font>
    <font>
      <b/>
      <sz val="11"/>
      <color indexed="30"/>
      <name val="ＭＳ ゴシック"/>
      <family val="3"/>
    </font>
    <font>
      <b/>
      <sz val="12"/>
      <color indexed="56"/>
      <name val="ＭＳ Ｐゴシック"/>
      <family val="3"/>
    </font>
    <font>
      <sz val="12"/>
      <color indexed="5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1"/>
      <color indexed="17"/>
      <name val="ＭＳ Ｐゴシック"/>
      <family val="3"/>
    </font>
    <font>
      <b/>
      <sz val="11"/>
      <color indexed="30"/>
      <name val="ＭＳ Ｐゴシック"/>
      <family val="3"/>
    </font>
    <font>
      <b/>
      <sz val="11"/>
      <color indexed="10"/>
      <name val="ＭＳ Ｐゴシック"/>
      <family val="3"/>
    </font>
    <font>
      <b/>
      <sz val="9"/>
      <color indexed="56"/>
      <name val="ＭＳ Ｐゴシック"/>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1"/>
      <color theme="6" tint="-0.4999699890613556"/>
      <name val="Calibri"/>
      <family val="3"/>
    </font>
    <font>
      <b/>
      <sz val="11"/>
      <color rgb="FF0070C0"/>
      <name val="Calibri"/>
      <family val="3"/>
    </font>
    <font>
      <b/>
      <sz val="11"/>
      <color rgb="FFFF0000"/>
      <name val="Calibri"/>
      <family val="3"/>
    </font>
    <font>
      <b/>
      <sz val="9"/>
      <color rgb="FF002060"/>
      <name val="ＭＳ Ｐゴシック"/>
      <family val="3"/>
    </font>
    <font>
      <b/>
      <sz val="12"/>
      <color theme="1"/>
      <name val="Calibri"/>
      <family val="3"/>
    </font>
    <font>
      <sz val="14"/>
      <color rgb="FFFF0000"/>
      <name val="ＭＳ Ｐゴシック"/>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9" tint="0.5999600291252136"/>
        <bgColor indexed="64"/>
      </patternFill>
    </fill>
    <fill>
      <patternFill patternType="solid">
        <fgColor theme="6" tint="0.599990010261535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top style="medium"/>
      <bottom/>
    </border>
    <border>
      <left/>
      <right/>
      <top/>
      <bottom style="medium"/>
    </border>
    <border>
      <left style="medium"/>
      <right style="thin"/>
      <top style="thin"/>
      <bottom style="medium"/>
    </border>
    <border>
      <left style="thin"/>
      <right style="thin"/>
      <top/>
      <bottom/>
    </border>
    <border>
      <left style="thin"/>
      <right/>
      <top/>
      <bottom/>
    </border>
    <border>
      <left style="thin"/>
      <right style="thin"/>
      <top style="thin"/>
      <bottom style="medium"/>
    </border>
    <border>
      <left style="thin"/>
      <right style="thin"/>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style="medium"/>
      <right style="thin"/>
      <top style="medium"/>
      <bottom style="thin"/>
    </border>
    <border>
      <left/>
      <right/>
      <top/>
      <bottom style="thin"/>
    </border>
    <border>
      <left style="thick"/>
      <right style="thick"/>
      <top style="thick"/>
      <bottom/>
    </border>
    <border>
      <left style="thick"/>
      <right style="thick"/>
      <top/>
      <bottom/>
    </border>
    <border>
      <left style="thin"/>
      <right style="thick"/>
      <top style="thin"/>
      <bottom style="thin"/>
    </border>
    <border>
      <left style="thin"/>
      <right style="thick"/>
      <top style="thin"/>
      <bottom/>
    </border>
    <border>
      <left style="thick"/>
      <right style="thin"/>
      <top style="thick"/>
      <bottom style="thin"/>
    </border>
    <border>
      <left style="thick"/>
      <right/>
      <top/>
      <bottom/>
    </border>
    <border>
      <left style="thin"/>
      <right style="thick"/>
      <top/>
      <bottom>
        <color indexed="63"/>
      </bottom>
    </border>
    <border>
      <left style="thick"/>
      <right style="thin"/>
      <top>
        <color indexed="63"/>
      </top>
      <bottom style="hair"/>
    </border>
    <border>
      <left style="thick"/>
      <right style="thin"/>
      <top style="hair"/>
      <bottom style="hair"/>
    </border>
    <border>
      <left style="thick"/>
      <right style="thin"/>
      <top style="hair"/>
      <bottom style="thick"/>
    </border>
    <border>
      <left style="thin"/>
      <right style="thin"/>
      <top style="thick"/>
      <bottom style="thin"/>
    </border>
    <border diagonalUp="1">
      <left style="thin"/>
      <right style="thin"/>
      <top style="thin"/>
      <bottom style="thin"/>
      <diagonal style="thin"/>
    </border>
    <border>
      <left/>
      <right style="thin"/>
      <top/>
      <bottom style="thin"/>
    </border>
    <border>
      <left style="thick"/>
      <right style="thin"/>
      <top/>
      <bottom style="thick"/>
    </border>
    <border>
      <left style="thin"/>
      <right style="thin"/>
      <top/>
      <bottom style="thick"/>
    </border>
    <border>
      <left/>
      <right style="thin"/>
      <top/>
      <bottom/>
    </border>
    <border>
      <left style="thick"/>
      <right style="thick"/>
      <top>
        <color indexed="63"/>
      </top>
      <bottom style="thick"/>
    </border>
    <border>
      <left style="thick"/>
      <right style="thick"/>
      <top style="thin"/>
      <bottom style="thin"/>
    </border>
    <border>
      <left/>
      <right/>
      <top style="thin"/>
      <bottom style="thin"/>
    </border>
    <border>
      <left style="thick"/>
      <right style="thin"/>
      <top style="thin"/>
      <bottom style="thin"/>
    </border>
    <border>
      <left style="thin">
        <color indexed="56"/>
      </left>
      <right>
        <color indexed="63"/>
      </right>
      <top style="medium">
        <color indexed="56"/>
      </top>
      <bottom>
        <color indexed="63"/>
      </bottom>
    </border>
    <border>
      <left>
        <color indexed="63"/>
      </left>
      <right style="medium">
        <color indexed="56"/>
      </right>
      <top style="medium">
        <color indexed="56"/>
      </top>
      <bottom>
        <color indexed="63"/>
      </bottom>
    </border>
    <border>
      <left style="thin">
        <color indexed="56"/>
      </left>
      <right>
        <color indexed="63"/>
      </right>
      <top>
        <color indexed="63"/>
      </top>
      <bottom style="medium">
        <color indexed="56"/>
      </bottom>
    </border>
    <border>
      <left>
        <color indexed="63"/>
      </left>
      <right style="medium">
        <color indexed="56"/>
      </right>
      <top>
        <color indexed="63"/>
      </top>
      <bottom style="medium">
        <color indexed="56"/>
      </bottom>
    </border>
    <border>
      <left style="medium"/>
      <right/>
      <top style="medium"/>
      <bottom style="medium"/>
    </border>
    <border>
      <left/>
      <right/>
      <top style="medium"/>
      <bottom style="medium"/>
    </border>
    <border>
      <left>
        <color indexed="63"/>
      </left>
      <right style="medium"/>
      <top style="medium"/>
      <bottom style="medium"/>
    </border>
    <border>
      <left style="medium">
        <color indexed="56"/>
      </left>
      <right style="thin">
        <color indexed="56"/>
      </right>
      <top style="thin">
        <color indexed="56"/>
      </top>
      <bottom>
        <color indexed="63"/>
      </bottom>
    </border>
    <border>
      <left style="medium">
        <color indexed="56"/>
      </left>
      <right style="thin">
        <color indexed="56"/>
      </right>
      <top>
        <color indexed="63"/>
      </top>
      <bottom style="medium">
        <color indexed="56"/>
      </bottom>
    </border>
    <border>
      <left style="thin">
        <color indexed="56"/>
      </left>
      <right>
        <color indexed="63"/>
      </right>
      <top style="thin">
        <color indexed="56"/>
      </top>
      <bottom>
        <color indexed="63"/>
      </bottom>
    </border>
    <border>
      <left>
        <color indexed="63"/>
      </left>
      <right style="medium">
        <color indexed="56"/>
      </right>
      <top style="thin">
        <color indexed="56"/>
      </top>
      <bottom>
        <color indexed="63"/>
      </bottom>
    </border>
    <border>
      <left>
        <color indexed="63"/>
      </left>
      <right style="medium">
        <color indexed="56"/>
      </right>
      <top>
        <color indexed="63"/>
      </top>
      <bottom>
        <color indexed="63"/>
      </bottom>
    </border>
    <border>
      <left style="medium">
        <color indexed="56"/>
      </left>
      <right style="medium">
        <color indexed="56"/>
      </right>
      <top style="medium">
        <color indexed="56"/>
      </top>
      <bottom>
        <color indexed="63"/>
      </bottom>
    </border>
    <border>
      <left style="medium">
        <color indexed="56"/>
      </left>
      <right style="medium">
        <color indexed="56"/>
      </right>
      <top>
        <color indexed="63"/>
      </top>
      <bottom style="medium">
        <color indexed="56"/>
      </bottom>
    </border>
    <border>
      <left style="medium">
        <color indexed="56"/>
      </left>
      <right>
        <color indexed="63"/>
      </right>
      <top>
        <color indexed="63"/>
      </top>
      <bottom>
        <color indexed="63"/>
      </bottom>
    </border>
    <border>
      <left/>
      <right style="thin"/>
      <top style="thin"/>
      <bottom style="thin"/>
    </border>
    <border>
      <left/>
      <right style="thin"/>
      <top style="thin"/>
      <bottom/>
    </border>
    <border>
      <left style="thin"/>
      <right style="thick"/>
      <top style="thick"/>
      <bottom style="thin"/>
    </border>
    <border>
      <left style="thin"/>
      <right style="thin"/>
      <top>
        <color indexed="63"/>
      </top>
      <bottom style="hair"/>
    </border>
    <border>
      <left style="thin"/>
      <right style="thick"/>
      <top>
        <color indexed="63"/>
      </top>
      <bottom style="hair"/>
    </border>
    <border>
      <left style="thin"/>
      <right style="thin"/>
      <top style="hair"/>
      <bottom style="hair"/>
    </border>
    <border>
      <left style="thin"/>
      <right style="thick"/>
      <top style="hair"/>
      <bottom style="hair"/>
    </border>
    <border>
      <left style="thin"/>
      <right style="thin"/>
      <top style="hair"/>
      <bottom style="thick"/>
    </border>
    <border>
      <left style="thin"/>
      <right style="thick"/>
      <top style="hair"/>
      <bottom style="thick"/>
    </border>
    <border>
      <left style="thick"/>
      <right/>
      <top style="thick"/>
      <bottom style="thin"/>
    </border>
    <border>
      <left/>
      <right>
        <color indexed="63"/>
      </right>
      <top style="thick"/>
      <bottom style="thin"/>
    </border>
    <border>
      <left/>
      <right style="thick"/>
      <top style="thick"/>
      <bottom style="thin"/>
    </border>
    <border>
      <left style="thin">
        <color indexed="56"/>
      </left>
      <right style="thin">
        <color indexed="56"/>
      </right>
      <top style="thin">
        <color indexed="56"/>
      </top>
      <bottom style="thin">
        <color indexed="56"/>
      </bottom>
    </border>
    <border>
      <left style="thin">
        <color indexed="56"/>
      </left>
      <right style="medium">
        <color indexed="56"/>
      </right>
      <top style="thin">
        <color indexed="56"/>
      </top>
      <bottom style="thin">
        <color indexed="56"/>
      </bottom>
    </border>
    <border>
      <left style="thin">
        <color indexed="56"/>
      </left>
      <right style="thin">
        <color indexed="56"/>
      </right>
      <top style="thin">
        <color indexed="56"/>
      </top>
      <bottom style="medium">
        <color indexed="56"/>
      </bottom>
    </border>
    <border>
      <left style="thin">
        <color indexed="56"/>
      </left>
      <right style="medium">
        <color indexed="56"/>
      </right>
      <top style="thin">
        <color indexed="56"/>
      </top>
      <bottom style="medium">
        <color indexed="56"/>
      </bottom>
    </border>
    <border>
      <left style="thin">
        <color indexed="56"/>
      </left>
      <right>
        <color indexed="63"/>
      </right>
      <top>
        <color indexed="63"/>
      </top>
      <bottom>
        <color indexed="63"/>
      </bottom>
    </border>
    <border>
      <left style="thin">
        <color indexed="56"/>
      </left>
      <right>
        <color indexed="63"/>
      </right>
      <top>
        <color indexed="63"/>
      </top>
      <bottom style="thin">
        <color indexed="56"/>
      </bottom>
    </border>
    <border>
      <left>
        <color indexed="63"/>
      </left>
      <right style="medium">
        <color indexed="56"/>
      </right>
      <top>
        <color indexed="63"/>
      </top>
      <bottom style="thin">
        <color indexed="56"/>
      </bottom>
    </border>
    <border>
      <left/>
      <right/>
      <top style="thin"/>
      <bottom/>
    </border>
    <border>
      <left style="thick"/>
      <right>
        <color indexed="63"/>
      </right>
      <top style="thin"/>
      <bottom/>
    </border>
    <border>
      <left style="medium">
        <color indexed="56"/>
      </left>
      <right style="thin">
        <color indexed="56"/>
      </right>
      <top style="medium">
        <color indexed="56"/>
      </top>
      <bottom>
        <color indexed="63"/>
      </bottom>
    </border>
    <border>
      <left style="medium">
        <color indexed="56"/>
      </left>
      <right style="thin">
        <color indexed="56"/>
      </right>
      <top>
        <color indexed="63"/>
      </top>
      <bottom>
        <color indexed="63"/>
      </bottom>
    </border>
    <border>
      <left style="medium">
        <color indexed="56"/>
      </left>
      <right style="thin">
        <color indexed="56"/>
      </right>
      <top>
        <color indexed="63"/>
      </top>
      <bottom style="thin">
        <color indexed="56"/>
      </bottom>
    </border>
    <border>
      <left style="medium">
        <color indexed="56"/>
      </left>
      <right style="thin">
        <color indexed="56"/>
      </right>
      <top style="thin">
        <color indexed="56"/>
      </top>
      <bottom style="thin">
        <color indexed="56"/>
      </bottom>
    </border>
    <border>
      <left style="medium">
        <color indexed="56"/>
      </left>
      <right style="thin">
        <color indexed="56"/>
      </right>
      <top style="thin">
        <color indexed="56"/>
      </top>
      <bottom style="medium">
        <color indexed="56"/>
      </bottom>
    </border>
    <border>
      <left style="medium">
        <color indexed="56"/>
      </left>
      <right style="thin">
        <color indexed="56"/>
      </right>
      <top style="medium">
        <color indexed="56"/>
      </top>
      <bottom style="thin">
        <color indexed="56"/>
      </botto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thin"/>
      <right style="medium"/>
      <top style="medium"/>
      <bottom/>
    </border>
    <border>
      <left style="thin"/>
      <right style="medium"/>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1" applyNumberFormat="0" applyAlignment="0" applyProtection="0"/>
    <xf numFmtId="0" fontId="86" fillId="26" borderId="0" applyNumberFormat="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87" fillId="0" borderId="0" applyNumberFormat="0" applyFill="0" applyBorder="0" applyAlignment="0" applyProtection="0"/>
    <xf numFmtId="0" fontId="1" fillId="27" borderId="2" applyNumberFormat="0" applyFont="0" applyAlignment="0" applyProtection="0"/>
    <xf numFmtId="0" fontId="88" fillId="0" borderId="3" applyNumberFormat="0" applyFill="0" applyAlignment="0" applyProtection="0"/>
    <xf numFmtId="0" fontId="89" fillId="28" borderId="0" applyNumberFormat="0" applyBorder="0" applyAlignment="0" applyProtection="0"/>
    <xf numFmtId="0" fontId="90" fillId="29"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29"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0"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99" fillId="0" borderId="0" applyNumberFormat="0" applyFill="0" applyBorder="0" applyAlignment="0" applyProtection="0"/>
    <xf numFmtId="0" fontId="100" fillId="31" borderId="0" applyNumberFormat="0" applyBorder="0" applyAlignment="0" applyProtection="0"/>
  </cellStyleXfs>
  <cellXfs count="413">
    <xf numFmtId="0" fontId="0" fillId="0" borderId="0" xfId="0" applyFont="1" applyAlignment="1">
      <alignment vertical="center"/>
    </xf>
    <xf numFmtId="0" fontId="25"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Alignment="1" applyProtection="1">
      <alignment horizontal="left" vertical="center" shrinkToFit="1"/>
      <protection locked="0"/>
    </xf>
    <xf numFmtId="0" fontId="26"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27" fillId="0" borderId="0" xfId="0" applyFont="1" applyAlignment="1" applyProtection="1">
      <alignment horizontal="right" vertical="center"/>
      <protection locked="0"/>
    </xf>
    <xf numFmtId="0" fontId="27" fillId="0" borderId="0" xfId="0" applyFont="1" applyAlignment="1" applyProtection="1">
      <alignment vertical="center"/>
      <protection locked="0"/>
    </xf>
    <xf numFmtId="0" fontId="26" fillId="0" borderId="10" xfId="0" applyFont="1" applyBorder="1" applyAlignment="1" applyProtection="1">
      <alignment horizontal="center" vertical="top" wrapText="1"/>
      <protection locked="0"/>
    </xf>
    <xf numFmtId="0" fontId="0" fillId="32"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178" fontId="29" fillId="32" borderId="11" xfId="0" applyNumberFormat="1" applyFont="1" applyFill="1" applyBorder="1" applyAlignment="1" applyProtection="1">
      <alignment horizontal="right" vertical="center" wrapText="1"/>
      <protection/>
    </xf>
    <xf numFmtId="2" fontId="0" fillId="0" borderId="0" xfId="0" applyNumberFormat="1" applyAlignment="1" applyProtection="1">
      <alignment horizontal="center" vertical="center"/>
      <protection locked="0"/>
    </xf>
    <xf numFmtId="0" fontId="4"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78" fontId="29" fillId="32" borderId="12" xfId="0" applyNumberFormat="1" applyFont="1" applyFill="1" applyBorder="1" applyAlignment="1" applyProtection="1">
      <alignment horizontal="right" vertical="center" wrapText="1"/>
      <protection/>
    </xf>
    <xf numFmtId="0" fontId="31" fillId="0" borderId="0" xfId="0" applyFont="1" applyAlignment="1" applyProtection="1">
      <alignment vertical="center"/>
      <protection locked="0"/>
    </xf>
    <xf numFmtId="0" fontId="0" fillId="32" borderId="0" xfId="0" applyFill="1" applyAlignment="1" applyProtection="1">
      <alignment horizontal="center" vertical="center"/>
      <protection locked="0"/>
    </xf>
    <xf numFmtId="0" fontId="7" fillId="0" borderId="13" xfId="0" applyFont="1" applyBorder="1" applyAlignment="1" applyProtection="1">
      <alignment horizontal="center"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33" fillId="0" borderId="0" xfId="0" applyFont="1" applyBorder="1" applyAlignment="1" applyProtection="1">
      <alignment horizontal="center" vertical="center"/>
      <protection locked="0"/>
    </xf>
    <xf numFmtId="38" fontId="13" fillId="0" borderId="0" xfId="53" applyFont="1" applyFill="1" applyBorder="1" applyAlignment="1" applyProtection="1">
      <alignment vertical="top" wrapText="1"/>
      <protection locked="0"/>
    </xf>
    <xf numFmtId="0" fontId="0" fillId="32" borderId="0" xfId="0" applyFill="1" applyBorder="1" applyAlignment="1" applyProtection="1">
      <alignment vertical="center"/>
      <protection locked="0"/>
    </xf>
    <xf numFmtId="0" fontId="34" fillId="0" borderId="0" xfId="0" applyFont="1" applyAlignment="1" applyProtection="1">
      <alignment vertical="center"/>
      <protection locked="0"/>
    </xf>
    <xf numFmtId="38" fontId="0" fillId="0" borderId="0" xfId="0" applyNumberFormat="1" applyFont="1" applyAlignment="1" applyProtection="1">
      <alignment vertical="center"/>
      <protection locked="0"/>
    </xf>
    <xf numFmtId="176" fontId="9" fillId="0" borderId="14" xfId="0" applyNumberFormat="1" applyFont="1" applyBorder="1" applyAlignment="1" applyProtection="1">
      <alignment horizontal="right" vertical="center" wrapText="1"/>
      <protection/>
    </xf>
    <xf numFmtId="0" fontId="29" fillId="0" borderId="15"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176" fontId="9" fillId="0" borderId="13" xfId="0" applyNumberFormat="1" applyFont="1" applyBorder="1" applyAlignment="1" applyProtection="1">
      <alignment horizontal="right" vertical="center" wrapText="1"/>
      <protection/>
    </xf>
    <xf numFmtId="195" fontId="9" fillId="0" borderId="13" xfId="0" applyNumberFormat="1" applyFont="1" applyBorder="1" applyAlignment="1" applyProtection="1">
      <alignment horizontal="right" vertical="center" wrapText="1"/>
      <protection locked="0"/>
    </xf>
    <xf numFmtId="0" fontId="29" fillId="32" borderId="13" xfId="0" applyFont="1" applyFill="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29" fillId="32" borderId="13" xfId="0" applyFont="1" applyFill="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locked="0"/>
    </xf>
    <xf numFmtId="178" fontId="29" fillId="32" borderId="0" xfId="0" applyNumberFormat="1" applyFont="1" applyFill="1" applyBorder="1" applyAlignment="1" applyProtection="1">
      <alignment horizontal="center" vertical="center" wrapText="1"/>
      <protection locked="0"/>
    </xf>
    <xf numFmtId="0" fontId="29" fillId="32" borderId="14" xfId="0" applyFont="1" applyFill="1" applyBorder="1" applyAlignment="1" applyProtection="1">
      <alignment horizontal="left" vertical="center" wrapText="1"/>
      <protection locked="0"/>
    </xf>
    <xf numFmtId="195" fontId="9" fillId="0" borderId="14" xfId="0" applyNumberFormat="1" applyFont="1" applyBorder="1" applyAlignment="1" applyProtection="1">
      <alignment horizontal="right" vertical="center" wrapText="1"/>
      <protection locked="0"/>
    </xf>
    <xf numFmtId="177" fontId="9" fillId="0" borderId="14" xfId="0" applyNumberFormat="1" applyFont="1" applyBorder="1" applyAlignment="1" applyProtection="1">
      <alignment horizontal="right" vertical="center" wrapText="1"/>
      <protection locked="0"/>
    </xf>
    <xf numFmtId="0" fontId="28" fillId="0" borderId="16"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38" fontId="1" fillId="0" borderId="0" xfId="50" applyFont="1" applyAlignment="1" applyProtection="1">
      <alignment vertical="center"/>
      <protection locked="0"/>
    </xf>
    <xf numFmtId="0" fontId="7" fillId="0" borderId="0" xfId="0" applyFont="1" applyAlignment="1" applyProtection="1">
      <alignment vertical="center"/>
      <protection locked="0"/>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24" fillId="0" borderId="0" xfId="0" applyFont="1" applyAlignment="1" applyProtection="1">
      <alignment vertical="center"/>
      <protection locked="0"/>
    </xf>
    <xf numFmtId="184" fontId="9" fillId="0" borderId="13" xfId="0" applyNumberFormat="1" applyFont="1" applyBorder="1" applyAlignment="1" applyProtection="1">
      <alignment horizontal="right" vertical="center" wrapText="1"/>
      <protection locked="0"/>
    </xf>
    <xf numFmtId="0" fontId="29" fillId="32" borderId="15" xfId="0" applyFont="1" applyFill="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26"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17" fillId="0" borderId="0" xfId="0" applyFont="1" applyBorder="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10" fillId="0" borderId="18" xfId="0" applyFont="1" applyBorder="1" applyAlignment="1" applyProtection="1">
      <alignment horizontal="center" vertical="top" wrapText="1"/>
      <protection locked="0"/>
    </xf>
    <xf numFmtId="0" fontId="10" fillId="0" borderId="19"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38" fillId="0" borderId="0" xfId="0" applyFont="1" applyAlignment="1" applyProtection="1">
      <alignment vertical="center"/>
      <protection locked="0"/>
    </xf>
    <xf numFmtId="196" fontId="7" fillId="32" borderId="0"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39" fillId="32" borderId="0" xfId="0" applyFont="1" applyFill="1" applyAlignment="1" applyProtection="1">
      <alignment vertical="center"/>
      <protection locked="0"/>
    </xf>
    <xf numFmtId="0" fontId="10" fillId="0" borderId="20"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4" fillId="0" borderId="21" xfId="0" applyFont="1" applyBorder="1" applyAlignment="1" applyProtection="1">
      <alignment horizontal="center" vertical="center" wrapText="1"/>
      <protection/>
    </xf>
    <xf numFmtId="0" fontId="36" fillId="0" borderId="0" xfId="0" applyFont="1" applyAlignment="1" applyProtection="1">
      <alignment horizontal="left" vertical="center"/>
      <protection locked="0"/>
    </xf>
    <xf numFmtId="0" fontId="26" fillId="0" borderId="22" xfId="0" applyFont="1" applyBorder="1" applyAlignment="1" applyProtection="1">
      <alignment horizontal="center" vertical="top" wrapText="1"/>
      <protection locked="0"/>
    </xf>
    <xf numFmtId="0" fontId="40" fillId="32" borderId="23"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195" fontId="9" fillId="0" borderId="15" xfId="0" applyNumberFormat="1" applyFont="1" applyBorder="1" applyAlignment="1" applyProtection="1">
      <alignment horizontal="right" vertical="center" wrapText="1"/>
      <protection locked="0"/>
    </xf>
    <xf numFmtId="177" fontId="9" fillId="0" borderId="15" xfId="0" applyNumberFormat="1" applyFont="1" applyBorder="1" applyAlignment="1" applyProtection="1">
      <alignment horizontal="right" vertical="center" wrapText="1"/>
      <protection locked="0"/>
    </xf>
    <xf numFmtId="176" fontId="9" fillId="0" borderId="15" xfId="0" applyNumberFormat="1" applyFont="1" applyBorder="1" applyAlignment="1" applyProtection="1">
      <alignment horizontal="right" vertical="center" wrapText="1"/>
      <protection/>
    </xf>
    <xf numFmtId="176" fontId="9" fillId="0" borderId="15" xfId="0" applyNumberFormat="1" applyFont="1" applyBorder="1" applyAlignment="1" applyProtection="1">
      <alignment horizontal="right" vertical="center" wrapText="1"/>
      <protection locked="0"/>
    </xf>
    <xf numFmtId="0" fontId="28" fillId="0" borderId="15"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176" fontId="9" fillId="0" borderId="27" xfId="0" applyNumberFormat="1" applyFont="1" applyBorder="1" applyAlignment="1" applyProtection="1">
      <alignment horizontal="right" vertical="center" wrapText="1"/>
      <protection locked="0"/>
    </xf>
    <xf numFmtId="184" fontId="9" fillId="0" borderId="27" xfId="0" applyNumberFormat="1" applyFont="1" applyBorder="1" applyAlignment="1" applyProtection="1">
      <alignment horizontal="right" vertical="center" wrapText="1"/>
      <protection locked="0"/>
    </xf>
    <xf numFmtId="176" fontId="9" fillId="0" borderId="28" xfId="0" applyNumberFormat="1" applyFont="1" applyBorder="1" applyAlignment="1" applyProtection="1">
      <alignment horizontal="right" vertical="center" wrapText="1"/>
      <protection/>
    </xf>
    <xf numFmtId="176" fontId="9" fillId="0" borderId="27" xfId="0" applyNumberFormat="1" applyFont="1" applyBorder="1" applyAlignment="1" applyProtection="1">
      <alignment horizontal="right" vertical="center" wrapText="1"/>
      <protection/>
    </xf>
    <xf numFmtId="0" fontId="28" fillId="0" borderId="27" xfId="0" applyFont="1" applyBorder="1" applyAlignment="1" applyProtection="1">
      <alignment horizontal="center" vertical="center" wrapText="1"/>
      <protection locked="0"/>
    </xf>
    <xf numFmtId="176" fontId="9" fillId="0" borderId="29" xfId="0" applyNumberFormat="1" applyFont="1" applyBorder="1" applyAlignment="1" applyProtection="1">
      <alignment horizontal="right" vertical="center" wrapText="1"/>
      <protection/>
    </xf>
    <xf numFmtId="176" fontId="9" fillId="0" borderId="20" xfId="0" applyNumberFormat="1" applyFont="1" applyBorder="1" applyAlignment="1" applyProtection="1">
      <alignment horizontal="right" vertical="center" wrapText="1"/>
      <protection/>
    </xf>
    <xf numFmtId="176" fontId="9" fillId="0" borderId="30" xfId="0" applyNumberFormat="1" applyFont="1" applyBorder="1" applyAlignment="1" applyProtection="1">
      <alignment horizontal="right" vertical="center" wrapText="1"/>
      <protection/>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41"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49" fontId="7" fillId="0" borderId="0" xfId="0" applyNumberFormat="1" applyFont="1" applyBorder="1" applyAlignment="1" quotePrefix="1">
      <alignment horizontal="right" vertical="center"/>
    </xf>
    <xf numFmtId="0" fontId="7" fillId="0" borderId="0" xfId="0" applyFont="1" applyAlignment="1">
      <alignment horizontal="center" vertical="center"/>
    </xf>
    <xf numFmtId="49" fontId="7" fillId="0" borderId="0" xfId="0" applyNumberFormat="1" applyFont="1" applyBorder="1" applyAlignment="1">
      <alignment horizontal="right" vertical="center"/>
    </xf>
    <xf numFmtId="0" fontId="7" fillId="0" borderId="0" xfId="0" applyFont="1" applyBorder="1" applyAlignment="1">
      <alignment horizontal="left" vertical="center" indent="1"/>
    </xf>
    <xf numFmtId="0" fontId="7" fillId="32" borderId="0" xfId="0" applyFont="1" applyFill="1" applyBorder="1" applyAlignment="1">
      <alignment vertical="center"/>
    </xf>
    <xf numFmtId="0" fontId="0" fillId="0" borderId="0" xfId="0" applyFill="1" applyAlignment="1" applyProtection="1">
      <alignment vertical="center"/>
      <protection locked="0"/>
    </xf>
    <xf numFmtId="0" fontId="2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38"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21" xfId="0" applyFont="1" applyBorder="1" applyAlignment="1" applyProtection="1">
      <alignment horizontal="center" vertical="top" wrapText="1"/>
      <protection locked="0"/>
    </xf>
    <xf numFmtId="0" fontId="10" fillId="0" borderId="25"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3"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32" fillId="0" borderId="0" xfId="0" applyFont="1" applyAlignment="1">
      <alignment vertical="center"/>
    </xf>
    <xf numFmtId="0" fontId="14" fillId="0" borderId="0" xfId="0" applyFont="1" applyAlignment="1" applyProtection="1">
      <alignment horizontal="right" vertical="center"/>
      <protection/>
    </xf>
    <xf numFmtId="0" fontId="20" fillId="0" borderId="0" xfId="0" applyFont="1" applyAlignment="1" applyProtection="1">
      <alignment vertical="center"/>
      <protection locked="0"/>
    </xf>
    <xf numFmtId="0" fontId="19" fillId="0" borderId="0" xfId="0" applyFont="1" applyAlignment="1" applyProtection="1">
      <alignment vertical="center"/>
      <protection locked="0"/>
    </xf>
    <xf numFmtId="0" fontId="44" fillId="0" borderId="0" xfId="0" applyFont="1" applyAlignment="1">
      <alignment vertical="center"/>
    </xf>
    <xf numFmtId="0" fontId="7" fillId="0" borderId="0" xfId="0" applyFont="1" applyAlignment="1" applyProtection="1">
      <alignment vertical="center"/>
      <protection/>
    </xf>
    <xf numFmtId="0" fontId="3" fillId="0" borderId="35" xfId="0" applyFont="1" applyBorder="1" applyAlignment="1" applyProtection="1">
      <alignment vertical="center" wrapText="1"/>
      <protection locked="0"/>
    </xf>
    <xf numFmtId="0" fontId="3" fillId="0" borderId="3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9" fontId="25" fillId="0" borderId="0" xfId="0" applyNumberFormat="1" applyFont="1" applyAlignment="1" applyProtection="1">
      <alignment vertical="center"/>
      <protection/>
    </xf>
    <xf numFmtId="176" fontId="9"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9" fillId="0" borderId="0" xfId="0" applyNumberFormat="1" applyFont="1" applyFill="1" applyBorder="1" applyAlignment="1" applyProtection="1">
      <alignment horizontal="right" vertical="center" wrapText="1"/>
      <protection/>
    </xf>
    <xf numFmtId="0" fontId="3" fillId="0" borderId="17" xfId="0" applyFont="1" applyBorder="1" applyAlignment="1" applyProtection="1">
      <alignment vertical="center" wrapText="1"/>
      <protection locked="0"/>
    </xf>
    <xf numFmtId="213" fontId="3" fillId="0" borderId="32" xfId="50" applyNumberFormat="1" applyFont="1" applyFill="1" applyBorder="1" applyAlignment="1" applyProtection="1">
      <alignment vertical="center" wrapText="1"/>
      <protection/>
    </xf>
    <xf numFmtId="0" fontId="3" fillId="0" borderId="17" xfId="0" applyFont="1" applyBorder="1" applyAlignment="1" applyProtection="1">
      <alignment horizontal="center" vertical="center" wrapText="1"/>
      <protection/>
    </xf>
    <xf numFmtId="0" fontId="3" fillId="0" borderId="2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3" fillId="0" borderId="25" xfId="0" applyFont="1" applyBorder="1" applyAlignment="1" applyProtection="1">
      <alignment horizontal="right" vertical="center"/>
      <protection locked="0"/>
    </xf>
    <xf numFmtId="0" fontId="3" fillId="0" borderId="24" xfId="0" applyFont="1" applyBorder="1" applyAlignment="1" applyProtection="1">
      <alignment vertical="center" wrapText="1"/>
      <protection locked="0"/>
    </xf>
    <xf numFmtId="213" fontId="3" fillId="0" borderId="34" xfId="50" applyNumberFormat="1" applyFont="1" applyFill="1" applyBorder="1" applyAlignment="1" applyProtection="1">
      <alignment vertical="center" wrapText="1"/>
      <protection/>
    </xf>
    <xf numFmtId="0" fontId="3" fillId="0" borderId="24" xfId="0" applyFont="1" applyBorder="1" applyAlignment="1" applyProtection="1">
      <alignment horizontal="center" vertical="center" wrapText="1"/>
      <protection/>
    </xf>
    <xf numFmtId="0" fontId="3" fillId="0" borderId="30" xfId="0" applyFont="1" applyBorder="1" applyAlignment="1" applyProtection="1">
      <alignment vertical="center" wrapText="1"/>
      <protection locked="0"/>
    </xf>
    <xf numFmtId="0" fontId="3" fillId="0" borderId="0" xfId="0" applyFont="1" applyBorder="1" applyAlignment="1" applyProtection="1">
      <alignment horizontal="center" vertical="top" wrapText="1"/>
      <protection locked="0"/>
    </xf>
    <xf numFmtId="0" fontId="10" fillId="0" borderId="25" xfId="0" applyFont="1" applyBorder="1" applyAlignment="1" applyProtection="1">
      <alignment horizontal="center" vertical="top" wrapText="1"/>
      <protection locked="0"/>
    </xf>
    <xf numFmtId="0" fontId="3" fillId="0" borderId="0" xfId="0" applyFont="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76" fontId="7" fillId="0" borderId="0"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176" fontId="14" fillId="0" borderId="18" xfId="0" applyNumberFormat="1" applyFont="1" applyFill="1" applyBorder="1" applyAlignment="1" applyProtection="1">
      <alignment horizontal="right" vertical="center" wrapText="1"/>
      <protection/>
    </xf>
    <xf numFmtId="0" fontId="25" fillId="0" borderId="0" xfId="0" applyFont="1" applyFill="1" applyAlignment="1" applyProtection="1">
      <alignment vertical="center"/>
      <protection locked="0"/>
    </xf>
    <xf numFmtId="176" fontId="7" fillId="0" borderId="0"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protection/>
    </xf>
    <xf numFmtId="176" fontId="14" fillId="0" borderId="18" xfId="0" applyNumberFormat="1" applyFont="1" applyFill="1" applyBorder="1" applyAlignment="1" applyProtection="1">
      <alignment horizontal="right" vertical="center" wrapText="1"/>
      <protection locked="0"/>
    </xf>
    <xf numFmtId="176" fontId="21" fillId="0" borderId="0" xfId="0" applyNumberFormat="1" applyFont="1" applyFill="1" applyBorder="1" applyAlignment="1" applyProtection="1">
      <alignment horizontal="right" vertical="top" wrapText="1"/>
      <protection/>
    </xf>
    <xf numFmtId="0" fontId="3" fillId="0" borderId="13" xfId="0" applyFont="1" applyFill="1" applyBorder="1" applyAlignment="1" applyProtection="1">
      <alignment horizontal="center" vertical="center" wrapText="1"/>
      <protection locked="0"/>
    </xf>
    <xf numFmtId="176" fontId="14" fillId="0" borderId="13" xfId="0" applyNumberFormat="1" applyFont="1" applyFill="1" applyBorder="1" applyAlignment="1" applyProtection="1">
      <alignment horizontal="right" vertical="center" wrapText="1"/>
      <protection/>
    </xf>
    <xf numFmtId="0" fontId="25" fillId="0" borderId="0" xfId="0" applyFont="1" applyAlignment="1" applyProtection="1">
      <alignment horizontal="right" vertical="center"/>
      <protection locked="0"/>
    </xf>
    <xf numFmtId="0" fontId="45"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4" fillId="0" borderId="21"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25" fillId="32" borderId="0" xfId="0" applyFont="1" applyFill="1" applyBorder="1" applyAlignment="1" applyProtection="1">
      <alignment vertical="center"/>
      <protection locked="0"/>
    </xf>
    <xf numFmtId="0" fontId="10" fillId="0" borderId="18"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right" vertical="center"/>
      <protection locked="0"/>
    </xf>
    <xf numFmtId="0" fontId="7" fillId="0" borderId="39"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textRotation="255"/>
      <protection locked="0"/>
    </xf>
    <xf numFmtId="0" fontId="43" fillId="32" borderId="0" xfId="0" applyFont="1" applyFill="1" applyBorder="1" applyAlignment="1" applyProtection="1">
      <alignment vertical="center"/>
      <protection/>
    </xf>
    <xf numFmtId="0" fontId="43" fillId="0" borderId="0" xfId="0" applyFont="1" applyAlignment="1" applyProtection="1">
      <alignment horizontal="center" vertical="center"/>
      <protection/>
    </xf>
    <xf numFmtId="0" fontId="10" fillId="0" borderId="40" xfId="0" applyFont="1" applyBorder="1" applyAlignment="1" applyProtection="1">
      <alignment horizontal="center" vertical="top" wrapText="1"/>
      <protection locked="0"/>
    </xf>
    <xf numFmtId="0" fontId="43" fillId="32" borderId="41" xfId="0" applyFont="1" applyFill="1" applyBorder="1" applyAlignment="1" applyProtection="1">
      <alignment vertical="center"/>
      <protection/>
    </xf>
    <xf numFmtId="0" fontId="10" fillId="0" borderId="0"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43" fillId="32" borderId="44" xfId="0" applyFont="1" applyFill="1" applyBorder="1" applyAlignment="1" applyProtection="1">
      <alignment vertical="center"/>
      <protection/>
    </xf>
    <xf numFmtId="0" fontId="35" fillId="0" borderId="0" xfId="0" applyFont="1" applyBorder="1" applyAlignment="1" applyProtection="1">
      <alignment horizontal="center" vertical="center"/>
      <protection locked="0"/>
    </xf>
    <xf numFmtId="0" fontId="43" fillId="0" borderId="45" xfId="0" applyFont="1" applyFill="1" applyBorder="1" applyAlignment="1" applyProtection="1">
      <alignment horizontal="left" vertical="center"/>
      <protection/>
    </xf>
    <xf numFmtId="0" fontId="43" fillId="0" borderId="46" xfId="0" applyFont="1" applyFill="1" applyBorder="1" applyAlignment="1" applyProtection="1">
      <alignment horizontal="left" vertical="center"/>
      <protection/>
    </xf>
    <xf numFmtId="213" fontId="17" fillId="0" borderId="0" xfId="50" applyNumberFormat="1" applyFont="1" applyFill="1" applyBorder="1" applyAlignment="1" applyProtection="1">
      <alignment horizontal="center" vertical="center"/>
      <protection locked="0"/>
    </xf>
    <xf numFmtId="213" fontId="17" fillId="0" borderId="0" xfId="50" applyNumberFormat="1" applyFont="1" applyFill="1" applyBorder="1" applyAlignment="1" applyProtection="1">
      <alignment horizontal="right" vertical="center"/>
      <protection/>
    </xf>
    <xf numFmtId="0" fontId="38" fillId="0" borderId="0" xfId="0" applyFont="1" applyAlignment="1">
      <alignment horizontal="center" vertical="center"/>
    </xf>
    <xf numFmtId="0" fontId="47" fillId="0" borderId="0" xfId="0" applyFont="1" applyFill="1" applyBorder="1" applyAlignment="1" applyProtection="1">
      <alignment horizontal="center" vertical="center" wrapText="1" shrinkToFit="1"/>
      <protection/>
    </xf>
    <xf numFmtId="176" fontId="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176" fontId="25" fillId="0" borderId="47" xfId="0" applyNumberFormat="1" applyFont="1" applyFill="1" applyBorder="1" applyAlignment="1" applyProtection="1">
      <alignment horizontal="left" vertical="center" wrapText="1" indent="1"/>
      <protection/>
    </xf>
    <xf numFmtId="0" fontId="19" fillId="0" borderId="0" xfId="0" applyFont="1" applyBorder="1" applyAlignment="1" applyProtection="1">
      <alignment horizontal="left" vertical="top" wrapText="1"/>
      <protection/>
    </xf>
    <xf numFmtId="38" fontId="25" fillId="0" borderId="0" xfId="0" applyNumberFormat="1" applyFont="1" applyAlignment="1" applyProtection="1">
      <alignment vertical="center"/>
      <protection locked="0"/>
    </xf>
    <xf numFmtId="176" fontId="25" fillId="0" borderId="0" xfId="0" applyNumberFormat="1" applyFont="1" applyFill="1" applyBorder="1" applyAlignment="1" applyProtection="1">
      <alignment horizontal="left" vertical="center" wrapText="1" indent="1"/>
      <protection/>
    </xf>
    <xf numFmtId="176" fontId="35" fillId="0" borderId="0" xfId="0" applyNumberFormat="1" applyFont="1" applyFill="1" applyBorder="1" applyAlignment="1" applyProtection="1">
      <alignment horizontal="left" vertical="center" wrapText="1" indent="3"/>
      <protection/>
    </xf>
    <xf numFmtId="0" fontId="15" fillId="0" borderId="0" xfId="0" applyFont="1" applyFill="1" applyBorder="1" applyAlignment="1" applyProtection="1">
      <alignment horizontal="left" vertical="top" indent="2"/>
      <protection locked="0"/>
    </xf>
    <xf numFmtId="0" fontId="6" fillId="0" borderId="0" xfId="0"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protection/>
    </xf>
    <xf numFmtId="0" fontId="49" fillId="0" borderId="0" xfId="0" applyFont="1" applyAlignment="1" applyProtection="1">
      <alignment horizontal="left"/>
      <protection locked="0"/>
    </xf>
    <xf numFmtId="176" fontId="25" fillId="0" borderId="0" xfId="0" applyNumberFormat="1" applyFont="1" applyAlignment="1" applyProtection="1">
      <alignment vertical="center"/>
      <protection locked="0"/>
    </xf>
    <xf numFmtId="0" fontId="1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wrapText="1"/>
      <protection locked="0"/>
    </xf>
    <xf numFmtId="0" fontId="19" fillId="0" borderId="0" xfId="0" applyFont="1" applyAlignment="1" applyProtection="1">
      <alignment horizontal="right" vertical="center"/>
      <protection locked="0"/>
    </xf>
    <xf numFmtId="0" fontId="39" fillId="0" borderId="0" xfId="0" applyFont="1" applyAlignment="1" applyProtection="1">
      <alignment horizontal="left" vertical="center" indent="2"/>
      <protection locked="0"/>
    </xf>
    <xf numFmtId="0" fontId="39" fillId="0" borderId="0" xfId="0" applyFont="1" applyAlignment="1" applyProtection="1">
      <alignment horizontal="left" vertical="center" indent="3"/>
      <protection locked="0"/>
    </xf>
    <xf numFmtId="0" fontId="0" fillId="0" borderId="0" xfId="0" applyBorder="1" applyAlignment="1">
      <alignment vertical="center"/>
    </xf>
    <xf numFmtId="0" fontId="50" fillId="0" borderId="0" xfId="0" applyFont="1" applyAlignment="1" applyProtection="1">
      <alignment horizontal="left" vertical="center"/>
      <protection locked="0"/>
    </xf>
    <xf numFmtId="0" fontId="6" fillId="0" borderId="0" xfId="0" applyFont="1" applyFill="1" applyBorder="1" applyAlignment="1" applyProtection="1">
      <alignment horizontal="right" vertical="center" wrapText="1"/>
      <protection locked="0"/>
    </xf>
    <xf numFmtId="176" fontId="9" fillId="0" borderId="0" xfId="0" applyNumberFormat="1"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1" fillId="0" borderId="13" xfId="0" applyFont="1" applyBorder="1" applyAlignment="1" applyProtection="1">
      <alignment horizontal="center" vertical="center" wrapText="1"/>
      <protection locked="0"/>
    </xf>
    <xf numFmtId="0" fontId="27" fillId="0" borderId="48" xfId="0" applyFont="1" applyBorder="1" applyAlignment="1" applyProtection="1">
      <alignment horizontal="left" vertical="center" wrapText="1"/>
      <protection locked="0"/>
    </xf>
    <xf numFmtId="176" fontId="14" fillId="0" borderId="13" xfId="0" applyNumberFormat="1" applyFont="1" applyFill="1" applyBorder="1" applyAlignment="1" applyProtection="1">
      <alignment horizontal="right" vertical="center" wrapText="1"/>
      <protection locked="0"/>
    </xf>
    <xf numFmtId="0" fontId="1" fillId="32" borderId="13" xfId="0" applyFont="1" applyFill="1" applyBorder="1" applyAlignment="1" applyProtection="1">
      <alignment horizontal="center" vertical="center" wrapText="1"/>
      <protection locked="0"/>
    </xf>
    <xf numFmtId="0" fontId="27" fillId="32" borderId="13" xfId="0" applyFont="1" applyFill="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0" xfId="0" applyFont="1" applyBorder="1" applyAlignment="1" applyProtection="1">
      <alignment vertical="top" wrapText="1"/>
      <protection locked="0"/>
    </xf>
    <xf numFmtId="0" fontId="27" fillId="32" borderId="48" xfId="0" applyFont="1" applyFill="1" applyBorder="1" applyAlignment="1" applyProtection="1">
      <alignment horizontal="left" vertical="center" wrapText="1"/>
      <protection locked="0"/>
    </xf>
    <xf numFmtId="0" fontId="30" fillId="0" borderId="0" xfId="0" applyFont="1" applyAlignment="1" applyProtection="1">
      <alignment vertical="center"/>
      <protection locked="0"/>
    </xf>
    <xf numFmtId="0" fontId="51" fillId="0" borderId="0" xfId="0" applyFont="1" applyAlignment="1" applyProtection="1">
      <alignment vertical="center"/>
      <protection locked="0"/>
    </xf>
    <xf numFmtId="0" fontId="52" fillId="0" borderId="0" xfId="0" applyFont="1" applyAlignment="1" applyProtection="1">
      <alignment vertical="center"/>
      <protection locked="0"/>
    </xf>
    <xf numFmtId="0" fontId="53" fillId="0" borderId="0" xfId="0" applyFont="1" applyAlignment="1" applyProtection="1">
      <alignment vertical="center"/>
      <protection locked="0"/>
    </xf>
    <xf numFmtId="0" fontId="53"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Alignment="1" applyProtection="1">
      <alignment horizontal="right" vertical="center"/>
      <protection/>
    </xf>
    <xf numFmtId="0" fontId="7" fillId="0" borderId="20" xfId="0" applyFont="1" applyBorder="1" applyAlignment="1" applyProtection="1">
      <alignment horizontal="center" vertical="center"/>
      <protection locked="0"/>
    </xf>
    <xf numFmtId="0" fontId="55" fillId="0" borderId="0" xfId="0" applyFont="1" applyAlignment="1" applyProtection="1">
      <alignment horizontal="left" vertical="center"/>
      <protection locked="0"/>
    </xf>
    <xf numFmtId="0" fontId="49" fillId="0" borderId="0" xfId="0" applyFont="1" applyAlignment="1" applyProtection="1">
      <alignment horizontal="left" vertical="center"/>
      <protection locked="0"/>
    </xf>
    <xf numFmtId="0" fontId="31" fillId="0" borderId="0" xfId="0" applyFont="1" applyAlignment="1" applyProtection="1">
      <alignment vertical="center"/>
      <protection locked="0"/>
    </xf>
    <xf numFmtId="0" fontId="12" fillId="0" borderId="0" xfId="0" applyFont="1" applyAlignment="1" applyProtection="1">
      <alignment horizontal="left" vertical="center"/>
      <protection locked="0"/>
    </xf>
    <xf numFmtId="176" fontId="14" fillId="0" borderId="49" xfId="0" applyNumberFormat="1" applyFont="1" applyFill="1" applyBorder="1" applyAlignment="1" applyProtection="1">
      <alignment horizontal="right" vertical="center" wrapText="1"/>
      <protection locked="0"/>
    </xf>
    <xf numFmtId="176" fontId="14" fillId="0" borderId="14" xfId="0" applyNumberFormat="1" applyFont="1" applyFill="1" applyBorder="1" applyAlignment="1" applyProtection="1">
      <alignment horizontal="right" vertical="center" wrapText="1"/>
      <protection locked="0"/>
    </xf>
    <xf numFmtId="176" fontId="14" fillId="0" borderId="20" xfId="0" applyNumberFormat="1" applyFont="1" applyFill="1" applyBorder="1" applyAlignment="1" applyProtection="1">
      <alignment horizontal="right" vertical="center" wrapText="1"/>
      <protection locked="0"/>
    </xf>
    <xf numFmtId="176" fontId="14" fillId="0" borderId="50" xfId="0" applyNumberFormat="1" applyFont="1" applyFill="1" applyBorder="1" applyAlignment="1" applyProtection="1">
      <alignment horizontal="right" vertical="center" wrapText="1"/>
      <protection locked="0"/>
    </xf>
    <xf numFmtId="176" fontId="14" fillId="0" borderId="51" xfId="0" applyNumberFormat="1" applyFont="1" applyFill="1" applyBorder="1" applyAlignment="1" applyProtection="1">
      <alignment horizontal="right" vertical="center" wrapText="1"/>
      <protection locked="0"/>
    </xf>
    <xf numFmtId="0" fontId="30"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36" fillId="0" borderId="0" xfId="0" applyFont="1" applyFill="1" applyAlignment="1" applyProtection="1">
      <alignment horizontal="left" vertical="center"/>
      <protection locked="0"/>
    </xf>
    <xf numFmtId="176" fontId="35" fillId="0" borderId="47" xfId="0" applyNumberFormat="1" applyFont="1" applyFill="1" applyBorder="1" applyAlignment="1" applyProtection="1">
      <alignment horizontal="center" vertical="center" wrapText="1"/>
      <protection/>
    </xf>
    <xf numFmtId="0" fontId="57" fillId="0" borderId="0" xfId="0" applyFont="1" applyAlignment="1" applyProtection="1">
      <alignment horizontal="left" vertical="center"/>
      <protection locked="0"/>
    </xf>
    <xf numFmtId="0" fontId="57" fillId="0" borderId="0" xfId="0" applyFont="1" applyBorder="1" applyAlignment="1" applyProtection="1">
      <alignment horizontal="left" vertical="center"/>
      <protection locked="0"/>
    </xf>
    <xf numFmtId="0" fontId="57" fillId="0" borderId="0" xfId="0" applyFont="1" applyBorder="1" applyAlignment="1" applyProtection="1">
      <alignment horizontal="right" vertical="center"/>
      <protection locked="0"/>
    </xf>
    <xf numFmtId="0" fontId="57" fillId="0" borderId="0" xfId="0" applyFont="1" applyBorder="1" applyAlignment="1" applyProtection="1">
      <alignment horizontal="center" vertical="center"/>
      <protection locked="0"/>
    </xf>
    <xf numFmtId="0" fontId="46" fillId="0" borderId="0" xfId="0" applyFont="1" applyFill="1" applyAlignment="1" applyProtection="1">
      <alignment horizontal="center" vertical="center"/>
      <protection/>
    </xf>
    <xf numFmtId="0" fontId="26" fillId="0" borderId="10" xfId="0" applyFont="1" applyFill="1" applyBorder="1" applyAlignment="1" applyProtection="1">
      <alignment horizontal="center" vertical="top" shrinkToFit="1"/>
      <protection locked="0"/>
    </xf>
    <xf numFmtId="0" fontId="26" fillId="0" borderId="10"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top" wrapText="1"/>
      <protection locked="0"/>
    </xf>
    <xf numFmtId="0" fontId="32" fillId="0" borderId="52" xfId="0" applyFont="1" applyFill="1" applyBorder="1" applyAlignment="1" applyProtection="1">
      <alignment horizontal="center" vertical="top" wrapText="1"/>
      <protection locked="0"/>
    </xf>
    <xf numFmtId="0" fontId="26" fillId="0" borderId="25" xfId="0" applyFont="1" applyFill="1" applyBorder="1" applyAlignment="1" applyProtection="1">
      <alignment horizontal="left" vertical="center" shrinkToFit="1"/>
      <protection locked="0"/>
    </xf>
    <xf numFmtId="0" fontId="0" fillId="0" borderId="25" xfId="0" applyFill="1" applyBorder="1" applyAlignment="1" applyProtection="1">
      <alignment horizontal="center" vertical="top" wrapText="1"/>
      <protection locked="0"/>
    </xf>
    <xf numFmtId="0" fontId="26" fillId="0" borderId="25"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left" vertical="center" wrapText="1"/>
      <protection locked="0"/>
    </xf>
    <xf numFmtId="176" fontId="4" fillId="0" borderId="13" xfId="0" applyNumberFormat="1" applyFont="1" applyFill="1" applyBorder="1" applyAlignment="1" applyProtection="1">
      <alignment horizontal="left" vertical="center" wrapText="1"/>
      <protection locked="0"/>
    </xf>
    <xf numFmtId="0" fontId="10" fillId="0" borderId="26" xfId="0" applyFont="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176" fontId="14" fillId="0" borderId="19" xfId="0" applyNumberFormat="1" applyFont="1" applyFill="1" applyBorder="1" applyAlignment="1" applyProtection="1">
      <alignment horizontal="right" vertical="center" wrapText="1"/>
      <protection locked="0"/>
    </xf>
    <xf numFmtId="176" fontId="14" fillId="0" borderId="43" xfId="0" applyNumberFormat="1" applyFont="1" applyFill="1" applyBorder="1" applyAlignment="1" applyProtection="1">
      <alignment horizontal="right" vertical="center" wrapText="1"/>
      <protection locked="0"/>
    </xf>
    <xf numFmtId="0" fontId="6" fillId="0" borderId="54" xfId="0" applyFont="1" applyFill="1" applyBorder="1" applyAlignment="1" applyProtection="1">
      <alignment vertical="center" wrapText="1"/>
      <protection locked="0"/>
    </xf>
    <xf numFmtId="38" fontId="42" fillId="32" borderId="13" xfId="50" applyFont="1" applyFill="1" applyBorder="1" applyAlignment="1" applyProtection="1">
      <alignment horizontal="right" vertical="center"/>
      <protection locked="0"/>
    </xf>
    <xf numFmtId="176" fontId="14" fillId="0" borderId="55" xfId="0" applyNumberFormat="1" applyFont="1" applyFill="1" applyBorder="1" applyAlignment="1" applyProtection="1">
      <alignment horizontal="right" vertical="center" wrapText="1"/>
      <protection locked="0"/>
    </xf>
    <xf numFmtId="176" fontId="14" fillId="0" borderId="13" xfId="0" applyNumberFormat="1" applyFont="1" applyFill="1" applyBorder="1" applyAlignment="1" applyProtection="1">
      <alignment horizontal="right" vertical="center" wrapText="1"/>
      <protection locked="0"/>
    </xf>
    <xf numFmtId="176" fontId="14" fillId="0" borderId="56" xfId="0" applyNumberFormat="1" applyFont="1" applyFill="1" applyBorder="1" applyAlignment="1" applyProtection="1">
      <alignment horizontal="right" vertical="center" wrapText="1"/>
      <protection locked="0"/>
    </xf>
    <xf numFmtId="176" fontId="14" fillId="0" borderId="39" xfId="0" applyNumberFormat="1" applyFont="1" applyFill="1" applyBorder="1" applyAlignment="1" applyProtection="1">
      <alignment horizontal="right" vertical="center" wrapText="1"/>
      <protection locked="0"/>
    </xf>
    <xf numFmtId="0" fontId="48" fillId="0" borderId="0" xfId="0" applyFont="1" applyFill="1" applyBorder="1" applyAlignment="1" applyProtection="1">
      <alignment horizontal="left" vertical="center" indent="2"/>
      <protection locked="0"/>
    </xf>
    <xf numFmtId="0" fontId="46" fillId="0" borderId="0" xfId="0" applyFont="1" applyFill="1" applyBorder="1" applyAlignment="1" applyProtection="1">
      <alignment horizontal="center" vertical="center"/>
      <protection/>
    </xf>
    <xf numFmtId="0" fontId="7" fillId="0" borderId="0" xfId="0" applyFont="1" applyBorder="1" applyAlignment="1" applyProtection="1">
      <alignment horizontal="right" vertical="center"/>
      <protection locked="0"/>
    </xf>
    <xf numFmtId="213" fontId="7" fillId="0" borderId="0" xfId="50" applyNumberFormat="1" applyFont="1" applyAlignment="1" applyProtection="1">
      <alignment horizontal="left" vertical="center" indent="1"/>
      <protection locked="0"/>
    </xf>
    <xf numFmtId="0" fontId="101" fillId="0" borderId="0" xfId="0" applyFont="1" applyAlignment="1">
      <alignment vertical="center"/>
    </xf>
    <xf numFmtId="0" fontId="44" fillId="0" borderId="0" xfId="0" applyFont="1" applyAlignment="1">
      <alignment horizontal="right" vertical="center"/>
    </xf>
    <xf numFmtId="0" fontId="54" fillId="0" borderId="57" xfId="0" applyFont="1" applyBorder="1" applyAlignment="1">
      <alignment vertical="center" wrapText="1"/>
    </xf>
    <xf numFmtId="0" fontId="54" fillId="0" borderId="58" xfId="0" applyFont="1" applyBorder="1" applyAlignment="1">
      <alignment vertical="center" wrapText="1"/>
    </xf>
    <xf numFmtId="176" fontId="0" fillId="0" borderId="0" xfId="0" applyNumberFormat="1" applyAlignment="1">
      <alignment vertical="center"/>
    </xf>
    <xf numFmtId="0" fontId="0" fillId="0" borderId="0" xfId="0" applyAlignment="1" applyProtection="1">
      <alignment horizontal="left" vertical="center" indent="1"/>
      <protection locked="0"/>
    </xf>
    <xf numFmtId="0" fontId="102" fillId="0" borderId="0" xfId="0" applyFont="1" applyFill="1" applyAlignment="1" applyProtection="1">
      <alignment horizontal="left" vertical="center" indent="1"/>
      <protection locked="0"/>
    </xf>
    <xf numFmtId="0" fontId="7" fillId="0" borderId="0" xfId="0" applyFont="1" applyFill="1" applyAlignment="1" applyProtection="1">
      <alignment horizontal="left" vertical="center" indent="1"/>
      <protection locked="0"/>
    </xf>
    <xf numFmtId="0" fontId="54" fillId="0" borderId="59" xfId="0" applyFont="1" applyBorder="1" applyAlignment="1">
      <alignment vertical="center" wrapText="1"/>
    </xf>
    <xf numFmtId="0" fontId="54" fillId="0" borderId="60" xfId="0" applyFont="1" applyBorder="1" applyAlignment="1">
      <alignment vertical="center" wrapText="1"/>
    </xf>
    <xf numFmtId="0" fontId="57" fillId="0" borderId="0" xfId="0" applyFont="1" applyBorder="1" applyAlignment="1" applyProtection="1">
      <alignment horizontal="left" vertical="top"/>
      <protection locked="0"/>
    </xf>
    <xf numFmtId="0" fontId="57" fillId="33" borderId="0" xfId="0" applyFont="1" applyFill="1" applyBorder="1" applyAlignment="1" applyProtection="1">
      <alignment horizontal="center" vertical="center" shrinkToFit="1"/>
      <protection locked="0"/>
    </xf>
    <xf numFmtId="0" fontId="57" fillId="13" borderId="0" xfId="0" applyFont="1" applyFill="1" applyBorder="1" applyAlignment="1" applyProtection="1">
      <alignment horizontal="center" vertical="center" shrinkToFit="1"/>
      <protection locked="0"/>
    </xf>
    <xf numFmtId="0" fontId="59" fillId="0" borderId="0" xfId="0" applyFont="1" applyAlignment="1">
      <alignment horizontal="right" vertical="center"/>
    </xf>
    <xf numFmtId="0" fontId="0" fillId="34" borderId="0" xfId="0" applyFill="1" applyAlignment="1">
      <alignment vertical="center"/>
    </xf>
    <xf numFmtId="0" fontId="17" fillId="34" borderId="0" xfId="0" applyFont="1" applyFill="1" applyAlignment="1" applyProtection="1">
      <alignment vertical="center"/>
      <protection locked="0"/>
    </xf>
    <xf numFmtId="0" fontId="25" fillId="34" borderId="0" xfId="0" applyFont="1" applyFill="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25" fillId="34" borderId="0" xfId="0" applyFont="1" applyFill="1" applyAlignment="1" applyProtection="1">
      <alignment vertical="center"/>
      <protection locked="0"/>
    </xf>
    <xf numFmtId="0" fontId="19" fillId="34" borderId="0" xfId="0" applyFont="1" applyFill="1" applyAlignment="1" applyProtection="1">
      <alignment vertical="center"/>
      <protection locked="0"/>
    </xf>
    <xf numFmtId="176" fontId="9" fillId="34" borderId="0" xfId="0" applyNumberFormat="1" applyFont="1" applyFill="1" applyBorder="1" applyAlignment="1" applyProtection="1">
      <alignment horizontal="right" vertical="center" wrapText="1"/>
      <protection/>
    </xf>
    <xf numFmtId="0" fontId="0" fillId="34" borderId="0" xfId="0" applyFill="1" applyBorder="1" applyAlignment="1">
      <alignment vertical="center"/>
    </xf>
    <xf numFmtId="0" fontId="19" fillId="34" borderId="0" xfId="0" applyFont="1" applyFill="1" applyBorder="1" applyAlignment="1" applyProtection="1">
      <alignment horizontal="center" vertical="center"/>
      <protection locked="0"/>
    </xf>
    <xf numFmtId="0" fontId="16" fillId="34" borderId="0" xfId="0" applyFont="1" applyFill="1" applyAlignment="1" applyProtection="1">
      <alignment horizontal="center" vertical="center"/>
      <protection locked="0"/>
    </xf>
    <xf numFmtId="0" fontId="7" fillId="34" borderId="0" xfId="0" applyFont="1" applyFill="1" applyAlignment="1" applyProtection="1">
      <alignment vertical="center"/>
      <protection locked="0"/>
    </xf>
    <xf numFmtId="0" fontId="47" fillId="34" borderId="0" xfId="0" applyFont="1" applyFill="1" applyBorder="1" applyAlignment="1" applyProtection="1">
      <alignment horizontal="center" vertical="center" wrapText="1" shrinkToFit="1"/>
      <protection/>
    </xf>
    <xf numFmtId="0" fontId="103" fillId="0" borderId="0" xfId="0" applyFont="1" applyAlignment="1">
      <alignment vertical="center"/>
    </xf>
    <xf numFmtId="0" fontId="57" fillId="0" borderId="0" xfId="0" applyFont="1" applyFill="1" applyBorder="1" applyAlignment="1" applyProtection="1">
      <alignment horizontal="center" vertical="center" shrinkToFit="1"/>
      <protection locked="0"/>
    </xf>
    <xf numFmtId="0" fontId="104" fillId="0" borderId="0" xfId="0" applyFont="1" applyAlignment="1">
      <alignment vertical="center"/>
    </xf>
    <xf numFmtId="0" fontId="105" fillId="0" borderId="0" xfId="0" applyFont="1" applyAlignment="1" applyProtection="1">
      <alignment vertical="center"/>
      <protection locked="0"/>
    </xf>
    <xf numFmtId="0" fontId="106" fillId="0" borderId="0" xfId="0" applyFont="1" applyAlignment="1" applyProtection="1">
      <alignment horizontal="right" vertical="center"/>
      <protection locked="0"/>
    </xf>
    <xf numFmtId="0" fontId="107" fillId="0" borderId="0" xfId="0" applyFont="1" applyAlignment="1" applyProtection="1">
      <alignment vertical="center"/>
      <protection locked="0"/>
    </xf>
    <xf numFmtId="0" fontId="56" fillId="7" borderId="0" xfId="0" applyFont="1" applyFill="1" applyAlignment="1" applyProtection="1">
      <alignment vertical="center"/>
      <protection locked="0"/>
    </xf>
    <xf numFmtId="0" fontId="0" fillId="7" borderId="0" xfId="0" applyFill="1" applyAlignment="1" applyProtection="1">
      <alignment vertical="center"/>
      <protection locked="0"/>
    </xf>
    <xf numFmtId="0" fontId="36" fillId="7" borderId="0" xfId="0" applyFont="1" applyFill="1" applyAlignment="1" applyProtection="1">
      <alignment horizontal="left" vertical="center"/>
      <protection locked="0"/>
    </xf>
    <xf numFmtId="0" fontId="39" fillId="7" borderId="0" xfId="0" applyFont="1" applyFill="1" applyAlignment="1" applyProtection="1">
      <alignment vertical="center"/>
      <protection locked="0"/>
    </xf>
    <xf numFmtId="196" fontId="7" fillId="7" borderId="0" xfId="0" applyNumberFormat="1" applyFont="1" applyFill="1" applyBorder="1" applyAlignment="1" applyProtection="1">
      <alignment horizontal="left" vertical="center"/>
      <protection locked="0"/>
    </xf>
    <xf numFmtId="0" fontId="102" fillId="0" borderId="0" xfId="0" applyFont="1" applyFill="1" applyAlignment="1" applyProtection="1">
      <alignment horizontal="left" vertical="center" indent="1"/>
      <protection locked="0"/>
    </xf>
    <xf numFmtId="3" fontId="36" fillId="7" borderId="0" xfId="0" applyNumberFormat="1" applyFont="1" applyFill="1" applyAlignment="1" applyProtection="1">
      <alignment horizontal="left" vertical="center" shrinkToFit="1"/>
      <protection locked="0"/>
    </xf>
    <xf numFmtId="196" fontId="7" fillId="7" borderId="61" xfId="0" applyNumberFormat="1" applyFont="1" applyFill="1" applyBorder="1" applyAlignment="1" applyProtection="1">
      <alignment horizontal="left" vertical="center" shrinkToFit="1"/>
      <protection locked="0"/>
    </xf>
    <xf numFmtId="196" fontId="7" fillId="7" borderId="62" xfId="0" applyNumberFormat="1" applyFont="1" applyFill="1" applyBorder="1" applyAlignment="1" applyProtection="1">
      <alignment horizontal="left" vertical="center" shrinkToFit="1"/>
      <protection locked="0"/>
    </xf>
    <xf numFmtId="196" fontId="7" fillId="7" borderId="63" xfId="0" applyNumberFormat="1" applyFont="1" applyFill="1" applyBorder="1" applyAlignment="1" applyProtection="1">
      <alignment horizontal="left" vertical="center" shrinkToFit="1"/>
      <protection locked="0"/>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54" fillId="0" borderId="66" xfId="0" applyFont="1" applyBorder="1" applyAlignment="1">
      <alignment horizontal="left" vertical="center" wrapText="1"/>
    </xf>
    <xf numFmtId="0" fontId="54" fillId="0" borderId="67" xfId="0" applyFont="1" applyBorder="1" applyAlignment="1">
      <alignment horizontal="left" vertical="center" wrapText="1"/>
    </xf>
    <xf numFmtId="0" fontId="58" fillId="0" borderId="68" xfId="0" applyFont="1" applyBorder="1" applyAlignment="1">
      <alignment horizontal="right" vertical="center"/>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58" fillId="0" borderId="71" xfId="0" applyFont="1" applyBorder="1" applyAlignment="1">
      <alignment horizontal="left" vertical="center" wrapText="1"/>
    </xf>
    <xf numFmtId="0" fontId="58" fillId="0" borderId="0" xfId="0" applyFont="1" applyBorder="1" applyAlignment="1">
      <alignment horizontal="left" vertical="center" wrapText="1"/>
    </xf>
    <xf numFmtId="0" fontId="1" fillId="0" borderId="20" xfId="0" applyFont="1" applyBorder="1" applyAlignment="1" applyProtection="1">
      <alignment horizontal="center" vertical="center" wrapText="1"/>
      <protection locked="0"/>
    </xf>
    <xf numFmtId="0" fontId="0" fillId="0" borderId="72" xfId="0" applyFont="1" applyBorder="1" applyAlignment="1">
      <alignment vertical="center"/>
    </xf>
    <xf numFmtId="0" fontId="1" fillId="32" borderId="20" xfId="0" applyFont="1" applyFill="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14" xfId="0" applyBorder="1" applyAlignment="1">
      <alignment vertical="center"/>
    </xf>
    <xf numFmtId="0" fontId="27" fillId="0" borderId="21" xfId="0" applyFont="1" applyBorder="1" applyAlignment="1" applyProtection="1">
      <alignment horizontal="center" vertical="center" wrapText="1"/>
      <protection locked="0"/>
    </xf>
    <xf numFmtId="0" fontId="0" fillId="0" borderId="73" xfId="0" applyBorder="1" applyAlignment="1">
      <alignment vertical="center"/>
    </xf>
    <xf numFmtId="0" fontId="0" fillId="0" borderId="19" xfId="0" applyBorder="1" applyAlignment="1">
      <alignment vertical="center"/>
    </xf>
    <xf numFmtId="0" fontId="0" fillId="0" borderId="49" xfId="0" applyBorder="1" applyAlignment="1">
      <alignment vertical="center"/>
    </xf>
    <xf numFmtId="0" fontId="10" fillId="0" borderId="55" xfId="0" applyFont="1" applyBorder="1" applyAlignment="1" applyProtection="1">
      <alignment horizontal="center" vertical="center" wrapText="1"/>
      <protection locked="0"/>
    </xf>
    <xf numFmtId="0" fontId="43" fillId="0" borderId="47" xfId="0" applyFont="1" applyBorder="1" applyAlignment="1" applyProtection="1">
      <alignment horizontal="right" vertical="center"/>
      <protection/>
    </xf>
    <xf numFmtId="0" fontId="43" fillId="0" borderId="74" xfId="0" applyFont="1" applyBorder="1" applyAlignment="1" applyProtection="1">
      <alignment horizontal="right" vertical="center"/>
      <protection/>
    </xf>
    <xf numFmtId="9" fontId="43" fillId="0" borderId="75" xfId="0" applyNumberFormat="1" applyFont="1" applyFill="1" applyBorder="1" applyAlignment="1" applyProtection="1">
      <alignment horizontal="right" vertical="center"/>
      <protection/>
    </xf>
    <xf numFmtId="9" fontId="43" fillId="0" borderId="76" xfId="0" applyNumberFormat="1" applyFont="1" applyFill="1" applyBorder="1" applyAlignment="1" applyProtection="1">
      <alignment horizontal="right" vertical="center"/>
      <protection/>
    </xf>
    <xf numFmtId="0" fontId="43" fillId="0" borderId="77" xfId="0" applyNumberFormat="1" applyFont="1" applyFill="1" applyBorder="1" applyAlignment="1" applyProtection="1">
      <alignment horizontal="right" vertical="center"/>
      <protection/>
    </xf>
    <xf numFmtId="0" fontId="43" fillId="0" borderId="78" xfId="0" applyNumberFormat="1" applyFont="1" applyFill="1" applyBorder="1" applyAlignment="1" applyProtection="1">
      <alignment horizontal="right" vertical="center"/>
      <protection/>
    </xf>
    <xf numFmtId="213" fontId="43" fillId="0" borderId="79" xfId="0" applyNumberFormat="1" applyFont="1" applyFill="1" applyBorder="1" applyAlignment="1" applyProtection="1">
      <alignment horizontal="right" vertical="center"/>
      <protection/>
    </xf>
    <xf numFmtId="213" fontId="43" fillId="0" borderId="80" xfId="0" applyNumberFormat="1" applyFont="1" applyFill="1" applyBorder="1" applyAlignment="1" applyProtection="1">
      <alignment horizontal="right" vertical="center"/>
      <protection/>
    </xf>
    <xf numFmtId="0" fontId="10" fillId="0" borderId="81" xfId="0" applyFont="1" applyBorder="1" applyAlignment="1" applyProtection="1">
      <alignment horizontal="center" vertical="center" wrapText="1"/>
      <protection locked="0"/>
    </xf>
    <xf numFmtId="0" fontId="10" fillId="0" borderId="82" xfId="0" applyFont="1" applyBorder="1" applyAlignment="1" applyProtection="1">
      <alignment horizontal="center" vertical="center" wrapText="1"/>
      <protection locked="0"/>
    </xf>
    <xf numFmtId="0" fontId="10" fillId="0" borderId="83" xfId="0" applyFont="1" applyBorder="1" applyAlignment="1" applyProtection="1">
      <alignment horizontal="center" vertical="center" wrapText="1"/>
      <protection locked="0"/>
    </xf>
    <xf numFmtId="0" fontId="54" fillId="0" borderId="84" xfId="0" applyFont="1" applyBorder="1" applyAlignment="1">
      <alignment vertical="center" wrapText="1"/>
    </xf>
    <xf numFmtId="0" fontId="54" fillId="0" borderId="85" xfId="0" applyFont="1" applyBorder="1" applyAlignment="1">
      <alignment vertical="center" wrapText="1"/>
    </xf>
    <xf numFmtId="0" fontId="54" fillId="0" borderId="86" xfId="0" applyFont="1" applyBorder="1" applyAlignment="1">
      <alignment vertical="center" wrapText="1"/>
    </xf>
    <xf numFmtId="0" fontId="54" fillId="0" borderId="87" xfId="0" applyFont="1" applyBorder="1" applyAlignment="1">
      <alignment vertical="center" wrapText="1"/>
    </xf>
    <xf numFmtId="0" fontId="1" fillId="0" borderId="36" xfId="0" applyFont="1" applyBorder="1" applyAlignment="1" applyProtection="1">
      <alignment horizontal="left" vertical="center"/>
      <protection locked="0"/>
    </xf>
    <xf numFmtId="0" fontId="1" fillId="0" borderId="36" xfId="0" applyFont="1" applyBorder="1" applyAlignment="1" applyProtection="1">
      <alignment horizontal="left" vertical="center" wrapText="1"/>
      <protection locked="0"/>
    </xf>
    <xf numFmtId="0" fontId="108" fillId="0" borderId="88" xfId="0" applyFont="1" applyBorder="1" applyAlignment="1">
      <alignment horizontal="left" vertical="center" wrapText="1"/>
    </xf>
    <xf numFmtId="0" fontId="0" fillId="0" borderId="68" xfId="0"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4" fillId="0" borderId="88" xfId="0" applyFont="1" applyBorder="1" applyAlignment="1">
      <alignment vertical="center" wrapText="1"/>
    </xf>
    <xf numFmtId="0" fontId="54" fillId="0" borderId="68" xfId="0" applyFont="1" applyBorder="1" applyAlignment="1">
      <alignment vertical="center" wrapText="1"/>
    </xf>
    <xf numFmtId="0" fontId="54" fillId="0" borderId="88" xfId="0" applyFont="1" applyBorder="1" applyAlignment="1">
      <alignment horizontal="right" vertical="center" wrapText="1"/>
    </xf>
    <xf numFmtId="0" fontId="54" fillId="0" borderId="68" xfId="0" applyFont="1" applyBorder="1" applyAlignment="1">
      <alignment horizontal="right" vertical="center" wrapText="1"/>
    </xf>
    <xf numFmtId="0" fontId="6" fillId="0" borderId="38" xfId="0" applyFont="1" applyBorder="1" applyAlignment="1" applyProtection="1">
      <alignment horizontal="center" vertical="top" wrapText="1"/>
      <protection locked="0"/>
    </xf>
    <xf numFmtId="0" fontId="10" fillId="0" borderId="91" xfId="0" applyFont="1" applyBorder="1" applyAlignment="1" applyProtection="1">
      <alignment horizontal="center" vertical="top" wrapText="1"/>
      <protection locked="0"/>
    </xf>
    <xf numFmtId="0" fontId="10" fillId="0" borderId="73" xfId="0" applyFont="1" applyBorder="1" applyAlignment="1" applyProtection="1">
      <alignment horizontal="center" vertical="top" wrapText="1"/>
      <protection locked="0"/>
    </xf>
    <xf numFmtId="0" fontId="10" fillId="0" borderId="92" xfId="0" applyFont="1" applyBorder="1" applyAlignment="1" applyProtection="1">
      <alignment horizontal="center" vertical="top" wrapText="1"/>
      <protection locked="0"/>
    </xf>
    <xf numFmtId="0" fontId="10" fillId="0" borderId="18"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44" fillId="0" borderId="93" xfId="0" applyFont="1" applyBorder="1" applyAlignment="1">
      <alignment horizontal="center" vertical="center"/>
    </xf>
    <xf numFmtId="0" fontId="44" fillId="0" borderId="94" xfId="0" applyFont="1" applyBorder="1" applyAlignment="1">
      <alignment horizontal="center" vertical="center"/>
    </xf>
    <xf numFmtId="0" fontId="44" fillId="0" borderId="95" xfId="0" applyFont="1" applyBorder="1" applyAlignment="1">
      <alignment horizontal="center" vertical="center"/>
    </xf>
    <xf numFmtId="0" fontId="44" fillId="0" borderId="96" xfId="0" applyFont="1" applyBorder="1" applyAlignment="1">
      <alignment horizontal="center" vertical="center"/>
    </xf>
    <xf numFmtId="0" fontId="54" fillId="0" borderId="84" xfId="0" applyFont="1" applyBorder="1" applyAlignment="1">
      <alignment vertical="center" wrapText="1" shrinkToFit="1"/>
    </xf>
    <xf numFmtId="0" fontId="54" fillId="0" borderId="85" xfId="0" applyFont="1" applyBorder="1" applyAlignment="1">
      <alignment vertical="center" wrapText="1" shrinkToFit="1"/>
    </xf>
    <xf numFmtId="0" fontId="7" fillId="0" borderId="20"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45" fillId="0" borderId="0" xfId="0" applyFont="1" applyFill="1" applyAlignment="1" applyProtection="1">
      <alignment vertical="center"/>
      <protection/>
    </xf>
    <xf numFmtId="0" fontId="10" fillId="0" borderId="21" xfId="0" applyFont="1" applyBorder="1" applyAlignment="1" applyProtection="1">
      <alignment horizontal="center" vertical="top" wrapText="1"/>
      <protection locked="0"/>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54" fillId="0" borderId="57" xfId="0" applyFont="1" applyBorder="1" applyAlignment="1">
      <alignment horizontal="left" vertical="center" wrapText="1"/>
    </xf>
    <xf numFmtId="0" fontId="54" fillId="0" borderId="58" xfId="0" applyFont="1" applyBorder="1" applyAlignment="1">
      <alignment horizontal="left" vertical="center" wrapText="1"/>
    </xf>
    <xf numFmtId="0" fontId="54" fillId="0" borderId="59" xfId="0" applyFont="1" applyBorder="1" applyAlignment="1">
      <alignment horizontal="left" vertical="center" wrapText="1"/>
    </xf>
    <xf numFmtId="0" fontId="54" fillId="0" borderId="60" xfId="0" applyFont="1" applyBorder="1" applyAlignment="1">
      <alignment horizontal="left" vertical="center" wrapText="1"/>
    </xf>
    <xf numFmtId="0" fontId="54" fillId="0" borderId="89" xfId="0" applyFont="1" applyBorder="1" applyAlignment="1">
      <alignment horizontal="left" vertical="center" wrapText="1"/>
    </xf>
    <xf numFmtId="0" fontId="54" fillId="0" borderId="90" xfId="0" applyFont="1" applyBorder="1" applyAlignment="1">
      <alignment horizontal="left" vertical="center" wrapText="1"/>
    </xf>
    <xf numFmtId="0" fontId="10" fillId="0" borderId="72"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14" fontId="29" fillId="0" borderId="14" xfId="0" applyNumberFormat="1"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6" fillId="0" borderId="0" xfId="0" applyFont="1" applyAlignment="1" applyProtection="1">
      <alignment horizontal="left" vertical="center"/>
      <protection locked="0"/>
    </xf>
    <xf numFmtId="0" fontId="28" fillId="0" borderId="99" xfId="0" applyFont="1" applyBorder="1" applyAlignment="1" applyProtection="1">
      <alignment horizontal="center" vertical="center" wrapText="1"/>
      <protection locked="0"/>
    </xf>
    <xf numFmtId="0" fontId="28" fillId="0" borderId="100" xfId="0" applyFont="1" applyBorder="1" applyAlignment="1" applyProtection="1">
      <alignment horizontal="center" vertical="center" wrapText="1"/>
      <protection locked="0"/>
    </xf>
    <xf numFmtId="0" fontId="26" fillId="0" borderId="101" xfId="0" applyFont="1" applyFill="1" applyBorder="1" applyAlignment="1" applyProtection="1">
      <alignment horizontal="center" vertical="top" wrapText="1"/>
      <protection locked="0"/>
    </xf>
    <xf numFmtId="0" fontId="26" fillId="0" borderId="102" xfId="0" applyFont="1" applyFill="1" applyBorder="1" applyAlignment="1" applyProtection="1">
      <alignment horizontal="center" vertical="top" wrapText="1"/>
      <protection locked="0"/>
    </xf>
    <xf numFmtId="0" fontId="40" fillId="32" borderId="61" xfId="0" applyFont="1" applyFill="1" applyBorder="1" applyAlignment="1" applyProtection="1">
      <alignment horizontal="center" vertical="center" wrapText="1"/>
      <protection locked="0"/>
    </xf>
    <xf numFmtId="0" fontId="40" fillId="32" borderId="23" xfId="0" applyFont="1" applyFill="1" applyBorder="1" applyAlignment="1" applyProtection="1">
      <alignment horizontal="center" vertical="center" wrapText="1"/>
      <protection locked="0"/>
    </xf>
    <xf numFmtId="14" fontId="29" fillId="0" borderId="28" xfId="0" applyNumberFormat="1" applyFont="1" applyBorder="1" applyAlignment="1" applyProtection="1">
      <alignment horizontal="center" vertical="center" wrapText="1"/>
      <protection locked="0"/>
    </xf>
    <xf numFmtId="0" fontId="29" fillId="0" borderId="28" xfId="0" applyFont="1" applyBorder="1" applyAlignment="1" applyProtection="1">
      <alignment horizontal="center" vertical="center" wrapText="1"/>
      <protection locked="0"/>
    </xf>
    <xf numFmtId="0" fontId="26" fillId="0" borderId="22" xfId="0" applyFont="1" applyBorder="1" applyAlignment="1" applyProtection="1">
      <alignment horizontal="center" vertical="top" wrapText="1"/>
      <protection locked="0"/>
    </xf>
    <xf numFmtId="0" fontId="26" fillId="0" borderId="102" xfId="0" applyFont="1" applyBorder="1" applyAlignment="1" applyProtection="1">
      <alignment horizontal="center" vertical="top" wrapText="1"/>
      <protection locked="0"/>
    </xf>
    <xf numFmtId="0" fontId="28" fillId="0" borderId="10"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8" fillId="0" borderId="103" xfId="0" applyFont="1" applyBorder="1" applyAlignment="1" applyProtection="1">
      <alignment horizontal="center" vertical="center" wrapText="1"/>
      <protection locked="0"/>
    </xf>
    <xf numFmtId="0" fontId="28" fillId="0" borderId="104" xfId="0" applyFont="1" applyBorder="1" applyAlignment="1" applyProtection="1">
      <alignment horizontal="center" vertical="center" wrapText="1"/>
      <protection locked="0"/>
    </xf>
    <xf numFmtId="14" fontId="29" fillId="0" borderId="15" xfId="0" applyNumberFormat="1"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41</xdr:row>
      <xdr:rowOff>95250</xdr:rowOff>
    </xdr:from>
    <xdr:to>
      <xdr:col>8</xdr:col>
      <xdr:colOff>552450</xdr:colOff>
      <xdr:row>88</xdr:row>
      <xdr:rowOff>9525</xdr:rowOff>
    </xdr:to>
    <xdr:pic>
      <xdr:nvPicPr>
        <xdr:cNvPr id="1" name="図 1"/>
        <xdr:cNvPicPr preferRelativeResize="1">
          <a:picLocks noChangeAspect="1"/>
        </xdr:cNvPicPr>
      </xdr:nvPicPr>
      <xdr:blipFill>
        <a:blip r:embed="rId1"/>
        <a:stretch>
          <a:fillRect/>
        </a:stretch>
      </xdr:blipFill>
      <xdr:spPr>
        <a:xfrm>
          <a:off x="76200" y="8191500"/>
          <a:ext cx="7019925" cy="799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39</xdr:row>
      <xdr:rowOff>304800</xdr:rowOff>
    </xdr:from>
    <xdr:to>
      <xdr:col>6</xdr:col>
      <xdr:colOff>495300</xdr:colOff>
      <xdr:row>43</xdr:row>
      <xdr:rowOff>66675</xdr:rowOff>
    </xdr:to>
    <xdr:sp>
      <xdr:nvSpPr>
        <xdr:cNvPr id="1" name="左中かっこ 1"/>
        <xdr:cNvSpPr>
          <a:spLocks/>
        </xdr:cNvSpPr>
      </xdr:nvSpPr>
      <xdr:spPr>
        <a:xfrm>
          <a:off x="4543425" y="14335125"/>
          <a:ext cx="361950" cy="1285875"/>
        </a:xfrm>
        <a:prstGeom prst="leftBrace">
          <a:avLst>
            <a:gd name="adj1" fmla="val -47347"/>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18</xdr:col>
      <xdr:colOff>0</xdr:colOff>
      <xdr:row>22</xdr:row>
      <xdr:rowOff>0</xdr:rowOff>
    </xdr:from>
    <xdr:to>
      <xdr:col>18</xdr:col>
      <xdr:colOff>0</xdr:colOff>
      <xdr:row>22</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69425" y="7734300"/>
          <a:ext cx="0" cy="9525"/>
        </a:xfrm>
        <a:prstGeom prst="rect">
          <a:avLst/>
        </a:prstGeom>
        <a:noFill/>
        <a:ln w="9525" cmpd="sng">
          <a:noFill/>
        </a:ln>
      </xdr:spPr>
    </xdr:pic>
    <xdr:clientData/>
  </xdr:twoCellAnchor>
  <xdr:twoCellAnchor editAs="oneCell">
    <xdr:from>
      <xdr:col>18</xdr:col>
      <xdr:colOff>19050</xdr:colOff>
      <xdr:row>22</xdr:row>
      <xdr:rowOff>0</xdr:rowOff>
    </xdr:from>
    <xdr:to>
      <xdr:col>18</xdr:col>
      <xdr:colOff>19050</xdr:colOff>
      <xdr:row>22</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88475" y="7734300"/>
          <a:ext cx="0" cy="9525"/>
        </a:xfrm>
        <a:prstGeom prst="rect">
          <a:avLst/>
        </a:prstGeom>
        <a:noFill/>
        <a:ln w="9525" cmpd="sng">
          <a:noFill/>
        </a:ln>
      </xdr:spPr>
    </xdr:pic>
    <xdr:clientData/>
  </xdr:twoCellAnchor>
  <xdr:twoCellAnchor editAs="oneCell">
    <xdr:from>
      <xdr:col>18</xdr:col>
      <xdr:colOff>38100</xdr:colOff>
      <xdr:row>22</xdr:row>
      <xdr:rowOff>0</xdr:rowOff>
    </xdr:from>
    <xdr:to>
      <xdr:col>18</xdr:col>
      <xdr:colOff>38100</xdr:colOff>
      <xdr:row>22</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107525" y="7734300"/>
          <a:ext cx="0" cy="9525"/>
        </a:xfrm>
        <a:prstGeom prst="rect">
          <a:avLst/>
        </a:prstGeom>
        <a:noFill/>
        <a:ln w="9525" cmpd="sng">
          <a:noFill/>
        </a:ln>
      </xdr:spPr>
    </xdr:pic>
    <xdr:clientData/>
  </xdr:twoCellAnchor>
  <xdr:twoCellAnchor editAs="oneCell">
    <xdr:from>
      <xdr:col>17</xdr:col>
      <xdr:colOff>0</xdr:colOff>
      <xdr:row>22</xdr:row>
      <xdr:rowOff>0</xdr:rowOff>
    </xdr:from>
    <xdr:to>
      <xdr:col>17</xdr:col>
      <xdr:colOff>0</xdr:colOff>
      <xdr:row>22</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1469350" y="7734300"/>
          <a:ext cx="0" cy="9525"/>
        </a:xfrm>
        <a:prstGeom prst="rect">
          <a:avLst/>
        </a:prstGeom>
        <a:noFill/>
        <a:ln w="9525" cmpd="sng">
          <a:noFill/>
        </a:ln>
      </xdr:spPr>
    </xdr:pic>
    <xdr:clientData/>
  </xdr:twoCellAnchor>
  <xdr:twoCellAnchor editAs="oneCell">
    <xdr:from>
      <xdr:col>17</xdr:col>
      <xdr:colOff>19050</xdr:colOff>
      <xdr:row>22</xdr:row>
      <xdr:rowOff>0</xdr:rowOff>
    </xdr:from>
    <xdr:to>
      <xdr:col>17</xdr:col>
      <xdr:colOff>19050</xdr:colOff>
      <xdr:row>22</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1488400" y="7734300"/>
          <a:ext cx="0" cy="9525"/>
        </a:xfrm>
        <a:prstGeom prst="rect">
          <a:avLst/>
        </a:prstGeom>
        <a:noFill/>
        <a:ln w="9525" cmpd="sng">
          <a:noFill/>
        </a:ln>
      </xdr:spPr>
    </xdr:pic>
    <xdr:clientData/>
  </xdr:twoCellAnchor>
  <xdr:twoCellAnchor editAs="oneCell">
    <xdr:from>
      <xdr:col>17</xdr:col>
      <xdr:colOff>38100</xdr:colOff>
      <xdr:row>22</xdr:row>
      <xdr:rowOff>0</xdr:rowOff>
    </xdr:from>
    <xdr:to>
      <xdr:col>17</xdr:col>
      <xdr:colOff>38100</xdr:colOff>
      <xdr:row>22</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1507450" y="7734300"/>
          <a:ext cx="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showGridLines="0" tabSelected="1" view="pageBreakPreview" zoomScaleNormal="80" zoomScaleSheetLayoutView="100" zoomScalePageLayoutView="0" workbookViewId="0" topLeftCell="A1">
      <selection activeCell="A1" sqref="A1"/>
    </sheetView>
  </sheetViews>
  <sheetFormatPr defaultColWidth="9.140625" defaultRowHeight="15"/>
  <cols>
    <col min="1" max="1" width="3.421875" style="53" customWidth="1"/>
    <col min="2" max="2" width="24.421875" style="53" customWidth="1"/>
    <col min="3" max="3" width="13.28125" style="53" customWidth="1"/>
    <col min="4" max="4" width="11.57421875" style="53" customWidth="1"/>
    <col min="5" max="6" width="13.57421875" style="53" customWidth="1"/>
    <col min="7" max="7" width="3.8515625" style="53" customWidth="1"/>
    <col min="8" max="8" width="14.421875" style="53" customWidth="1"/>
    <col min="9" max="9" width="13.7109375" style="53" customWidth="1"/>
    <col min="10" max="10" width="23.421875" style="53" customWidth="1"/>
    <col min="11" max="11" width="13.421875" style="53" customWidth="1"/>
    <col min="12" max="12" width="9.00390625" style="53" customWidth="1"/>
    <col min="13" max="13" width="28.57421875" style="53" customWidth="1"/>
    <col min="14" max="16" width="9.00390625" style="53" customWidth="1"/>
    <col min="17" max="17" width="11.57421875" style="53" bestFit="1" customWidth="1"/>
    <col min="18" max="18" width="20.00390625" style="53" bestFit="1" customWidth="1"/>
    <col min="19" max="19" width="51.421875" style="53" bestFit="1" customWidth="1"/>
    <col min="20" max="20" width="97.421875" style="53" bestFit="1" customWidth="1"/>
    <col min="21" max="16384" width="9.00390625" style="53" customWidth="1"/>
  </cols>
  <sheetData>
    <row r="1" spans="1:28" ht="21">
      <c r="A1" s="31"/>
      <c r="B1" s="53" t="s">
        <v>107</v>
      </c>
      <c r="E1" s="307" t="s">
        <v>625</v>
      </c>
      <c r="J1" s="53" t="s">
        <v>16</v>
      </c>
      <c r="K1" s="52">
        <v>41998</v>
      </c>
      <c r="P1"/>
      <c r="Q1"/>
      <c r="R1"/>
      <c r="S1"/>
      <c r="T1"/>
      <c r="U1"/>
      <c r="V1"/>
      <c r="W1"/>
      <c r="X1"/>
      <c r="Y1"/>
      <c r="Z1"/>
      <c r="AA1"/>
      <c r="AB1"/>
    </row>
    <row r="2" spans="1:28" ht="21">
      <c r="A2" s="31"/>
      <c r="B2" s="23" t="s">
        <v>80</v>
      </c>
      <c r="I2" s="28"/>
      <c r="J2" s="53" t="s">
        <v>97</v>
      </c>
      <c r="P2"/>
      <c r="Q2"/>
      <c r="R2"/>
      <c r="S2"/>
      <c r="T2"/>
      <c r="U2"/>
      <c r="V2"/>
      <c r="W2"/>
      <c r="X2"/>
      <c r="Y2"/>
      <c r="Z2"/>
      <c r="AA2"/>
      <c r="AB2"/>
    </row>
    <row r="3" spans="1:28" ht="21">
      <c r="A3" s="31"/>
      <c r="B3" s="53" t="s">
        <v>33</v>
      </c>
      <c r="I3" s="28"/>
      <c r="J3" s="53" t="s">
        <v>84</v>
      </c>
      <c r="P3"/>
      <c r="Q3"/>
      <c r="R3"/>
      <c r="S3"/>
      <c r="T3"/>
      <c r="U3"/>
      <c r="V3"/>
      <c r="W3"/>
      <c r="X3"/>
      <c r="Y3"/>
      <c r="Z3"/>
      <c r="AA3"/>
      <c r="AB3"/>
    </row>
    <row r="4" spans="1:28" ht="21">
      <c r="A4" s="31"/>
      <c r="B4" s="53" t="s">
        <v>32</v>
      </c>
      <c r="I4" s="15"/>
      <c r="J4" s="283" t="s">
        <v>83</v>
      </c>
      <c r="K4" s="283"/>
      <c r="P4"/>
      <c r="Q4"/>
      <c r="R4"/>
      <c r="S4"/>
      <c r="T4"/>
      <c r="U4"/>
      <c r="V4"/>
      <c r="W4"/>
      <c r="X4"/>
      <c r="Y4"/>
      <c r="Z4"/>
      <c r="AA4"/>
      <c r="AB4"/>
    </row>
    <row r="5" spans="1:28" ht="15" customHeight="1" thickBot="1">
      <c r="A5" s="31"/>
      <c r="B5" s="69"/>
      <c r="C5" s="15"/>
      <c r="D5" s="15"/>
      <c r="E5" s="15"/>
      <c r="F5" s="15"/>
      <c r="G5" s="15"/>
      <c r="H5" s="15"/>
      <c r="I5" s="15"/>
      <c r="J5" s="315" t="s">
        <v>612</v>
      </c>
      <c r="K5" s="315"/>
      <c r="L5" s="114"/>
      <c r="P5"/>
      <c r="Q5"/>
      <c r="R5"/>
      <c r="S5"/>
      <c r="T5"/>
      <c r="U5"/>
      <c r="V5"/>
      <c r="W5"/>
      <c r="X5"/>
      <c r="Y5"/>
      <c r="Z5"/>
      <c r="AA5"/>
      <c r="AB5"/>
    </row>
    <row r="6" spans="1:28" ht="15" customHeight="1" thickBot="1">
      <c r="A6" s="31"/>
      <c r="B6" s="239" t="s">
        <v>108</v>
      </c>
      <c r="D6" s="53" t="s">
        <v>96</v>
      </c>
      <c r="E6" s="317" t="s">
        <v>98</v>
      </c>
      <c r="F6" s="318"/>
      <c r="G6" s="318"/>
      <c r="H6" s="319"/>
      <c r="J6" s="284" t="s">
        <v>613</v>
      </c>
      <c r="K6" s="284"/>
      <c r="L6" s="114"/>
      <c r="P6"/>
      <c r="Q6"/>
      <c r="R6"/>
      <c r="S6"/>
      <c r="T6"/>
      <c r="U6"/>
      <c r="V6"/>
      <c r="W6"/>
      <c r="X6"/>
      <c r="Y6"/>
      <c r="Z6"/>
      <c r="AA6"/>
      <c r="AB6"/>
    </row>
    <row r="7" spans="1:28" ht="15" customHeight="1">
      <c r="A7" s="31"/>
      <c r="E7" s="70"/>
      <c r="F7" s="70"/>
      <c r="G7" s="12"/>
      <c r="H7" s="1"/>
      <c r="J7" s="285" t="s">
        <v>85</v>
      </c>
      <c r="K7" s="285"/>
      <c r="L7" s="114"/>
      <c r="P7"/>
      <c r="Q7"/>
      <c r="R7"/>
      <c r="S7"/>
      <c r="T7"/>
      <c r="U7"/>
      <c r="V7"/>
      <c r="W7"/>
      <c r="X7"/>
      <c r="Y7"/>
      <c r="Z7"/>
      <c r="AA7"/>
      <c r="AB7"/>
    </row>
    <row r="8" spans="2:28" ht="15" customHeight="1">
      <c r="B8" s="240" t="s">
        <v>17</v>
      </c>
      <c r="C8" s="71"/>
      <c r="D8" s="71"/>
      <c r="E8" s="71"/>
      <c r="F8" s="71"/>
      <c r="G8" s="71"/>
      <c r="H8" s="71"/>
      <c r="J8"/>
      <c r="K8"/>
      <c r="L8" s="114"/>
      <c r="P8"/>
      <c r="Q8"/>
      <c r="R8"/>
      <c r="S8"/>
      <c r="T8"/>
      <c r="U8"/>
      <c r="V8"/>
      <c r="W8"/>
      <c r="X8"/>
      <c r="Y8"/>
      <c r="Z8"/>
      <c r="AA8"/>
      <c r="AB8"/>
    </row>
    <row r="9" spans="2:28" ht="15" customHeight="1">
      <c r="B9" s="20"/>
      <c r="C9" s="20"/>
      <c r="D9" s="20"/>
      <c r="E9" s="20"/>
      <c r="F9" s="20"/>
      <c r="G9" s="20"/>
      <c r="H9" s="20"/>
      <c r="J9"/>
      <c r="K9"/>
      <c r="L9" s="115"/>
      <c r="P9"/>
      <c r="Q9"/>
      <c r="R9"/>
      <c r="S9"/>
      <c r="T9"/>
      <c r="U9"/>
      <c r="V9"/>
      <c r="W9"/>
      <c r="X9"/>
      <c r="Y9"/>
      <c r="Z9"/>
      <c r="AA9"/>
      <c r="AB9"/>
    </row>
    <row r="10" spans="2:28" ht="15" customHeight="1">
      <c r="B10" s="72"/>
      <c r="C10" s="20"/>
      <c r="D10" s="20"/>
      <c r="E10" s="20"/>
      <c r="F10" s="20"/>
      <c r="G10" s="20"/>
      <c r="H10" s="20"/>
      <c r="J10"/>
      <c r="K10"/>
      <c r="L10" s="115"/>
      <c r="P10"/>
      <c r="Q10"/>
      <c r="R10"/>
      <c r="S10"/>
      <c r="T10"/>
      <c r="U10"/>
      <c r="V10"/>
      <c r="W10"/>
      <c r="X10"/>
      <c r="Y10"/>
      <c r="Z10"/>
      <c r="AA10"/>
      <c r="AB10"/>
    </row>
    <row r="11" spans="2:28" ht="15" customHeight="1">
      <c r="B11" s="246"/>
      <c r="C11" s="247"/>
      <c r="D11" s="20"/>
      <c r="E11" s="20"/>
      <c r="F11" s="20"/>
      <c r="G11" s="20"/>
      <c r="H11" s="20"/>
      <c r="J11"/>
      <c r="K11"/>
      <c r="L11" s="68"/>
      <c r="P11"/>
      <c r="Q11"/>
      <c r="R11"/>
      <c r="S11"/>
      <c r="T11"/>
      <c r="U11"/>
      <c r="V11"/>
      <c r="W11"/>
      <c r="X11"/>
      <c r="Y11"/>
      <c r="Z11"/>
      <c r="AA11"/>
      <c r="AB11"/>
    </row>
    <row r="12" spans="2:28" ht="15" customHeight="1">
      <c r="B12" s="310">
        <v>4</v>
      </c>
      <c r="C12" s="311"/>
      <c r="D12" s="311"/>
      <c r="F12" s="70"/>
      <c r="G12" s="70"/>
      <c r="H12" s="1"/>
      <c r="J12"/>
      <c r="K12"/>
      <c r="L12" s="116"/>
      <c r="P12"/>
      <c r="Q12"/>
      <c r="R12"/>
      <c r="S12"/>
      <c r="T12"/>
      <c r="U12"/>
      <c r="V12"/>
      <c r="W12"/>
      <c r="X12"/>
      <c r="Y12"/>
      <c r="Z12"/>
      <c r="AA12"/>
      <c r="AB12"/>
    </row>
    <row r="13" spans="2:28" ht="15" customHeight="1">
      <c r="B13" s="312"/>
      <c r="C13" s="312"/>
      <c r="D13" s="311"/>
      <c r="E13" s="62"/>
      <c r="F13" s="70"/>
      <c r="G13" s="70"/>
      <c r="H13" s="1"/>
      <c r="J13"/>
      <c r="K13"/>
      <c r="L13" s="114"/>
      <c r="P13"/>
      <c r="Q13"/>
      <c r="R13"/>
      <c r="S13"/>
      <c r="T13"/>
      <c r="U13"/>
      <c r="V13"/>
      <c r="W13"/>
      <c r="X13"/>
      <c r="Y13"/>
      <c r="Z13"/>
      <c r="AA13"/>
      <c r="AB13"/>
    </row>
    <row r="14" spans="2:12" ht="15" customHeight="1">
      <c r="B14" s="312"/>
      <c r="C14" s="312"/>
      <c r="D14" s="311"/>
      <c r="E14"/>
      <c r="F14"/>
      <c r="G14"/>
      <c r="H14"/>
      <c r="J14"/>
      <c r="K14"/>
      <c r="L14" s="114"/>
    </row>
    <row r="15" spans="2:12" ht="15" customHeight="1">
      <c r="B15" s="312"/>
      <c r="C15" s="312"/>
      <c r="D15" s="311"/>
      <c r="E15"/>
      <c r="F15"/>
      <c r="G15"/>
      <c r="H15"/>
      <c r="J15"/>
      <c r="K15"/>
      <c r="L15" s="114"/>
    </row>
    <row r="16" spans="2:12" ht="15" customHeight="1">
      <c r="B16" s="311"/>
      <c r="C16" s="311"/>
      <c r="D16" s="311"/>
      <c r="E16"/>
      <c r="F16"/>
      <c r="G16"/>
      <c r="H16"/>
      <c r="J16"/>
      <c r="K16"/>
      <c r="L16" s="114"/>
    </row>
    <row r="17" spans="2:12" ht="15" customHeight="1">
      <c r="B17" s="312"/>
      <c r="C17" s="312"/>
      <c r="D17" s="311"/>
      <c r="E17"/>
      <c r="F17"/>
      <c r="G17"/>
      <c r="H17"/>
      <c r="J17"/>
      <c r="K17"/>
      <c r="L17" s="114"/>
    </row>
    <row r="18" spans="2:12" ht="15" customHeight="1">
      <c r="B18" s="312"/>
      <c r="C18" s="312"/>
      <c r="D18" s="311"/>
      <c r="E18"/>
      <c r="F18"/>
      <c r="G18"/>
      <c r="H18"/>
      <c r="J18"/>
      <c r="K18"/>
      <c r="L18" s="115"/>
    </row>
    <row r="19" spans="2:12" ht="15" customHeight="1">
      <c r="B19" s="312"/>
      <c r="C19" s="312"/>
      <c r="D19" s="311"/>
      <c r="E19"/>
      <c r="F19"/>
      <c r="G19"/>
      <c r="H19"/>
      <c r="J19"/>
      <c r="K19"/>
      <c r="L19" s="114"/>
    </row>
    <row r="20" spans="2:12" ht="15" customHeight="1">
      <c r="B20" s="311"/>
      <c r="C20" s="311"/>
      <c r="D20" s="311"/>
      <c r="E20"/>
      <c r="F20"/>
      <c r="G20"/>
      <c r="H20"/>
      <c r="J20"/>
      <c r="K20"/>
      <c r="L20" s="114"/>
    </row>
    <row r="21" spans="2:12" ht="15" customHeight="1">
      <c r="B21" s="248"/>
      <c r="C21" s="248"/>
      <c r="E21"/>
      <c r="F21"/>
      <c r="G21"/>
      <c r="H21"/>
      <c r="L21" s="114"/>
    </row>
    <row r="22" spans="2:8" ht="15" customHeight="1">
      <c r="B22" s="77"/>
      <c r="C22" s="77"/>
      <c r="E22"/>
      <c r="F22"/>
      <c r="G22"/>
      <c r="H22"/>
    </row>
    <row r="23" spans="2:8" ht="15" customHeight="1">
      <c r="B23" s="77"/>
      <c r="C23" s="77"/>
      <c r="D23" s="77"/>
      <c r="E23" s="77"/>
      <c r="F23" s="70"/>
      <c r="G23" s="70"/>
      <c r="H23" s="1"/>
    </row>
    <row r="24" spans="2:14" ht="15" customHeight="1">
      <c r="B24" s="237" t="s">
        <v>632</v>
      </c>
      <c r="C24" s="77"/>
      <c r="D24" s="77"/>
      <c r="E24" s="316" t="s">
        <v>106</v>
      </c>
      <c r="F24" s="316"/>
      <c r="G24" s="70"/>
      <c r="H24" s="1"/>
      <c r="N24" s="54"/>
    </row>
    <row r="25" spans="2:8" ht="15" customHeight="1">
      <c r="B25" s="77"/>
      <c r="C25" s="77"/>
      <c r="D25" s="77"/>
      <c r="E25" s="77"/>
      <c r="F25" s="70"/>
      <c r="G25" s="70"/>
      <c r="H25" s="1"/>
    </row>
    <row r="26" spans="2:8" ht="15" customHeight="1">
      <c r="B26" s="237" t="s">
        <v>109</v>
      </c>
      <c r="C26" s="77"/>
      <c r="D26" s="77"/>
      <c r="E26" s="77"/>
      <c r="F26" s="313" t="s">
        <v>95</v>
      </c>
      <c r="G26" s="314"/>
      <c r="H26" s="1"/>
    </row>
    <row r="27" spans="2:8" ht="15" customHeight="1">
      <c r="B27" s="77"/>
      <c r="C27" s="77"/>
      <c r="D27" s="77"/>
      <c r="E27" s="77"/>
      <c r="F27" s="313" t="s">
        <v>86</v>
      </c>
      <c r="G27" s="314"/>
      <c r="H27" s="1"/>
    </row>
    <row r="28" spans="2:8" ht="15" customHeight="1">
      <c r="B28" s="238" t="s">
        <v>104</v>
      </c>
      <c r="C28" s="77"/>
      <c r="D28" s="77"/>
      <c r="E28" s="77"/>
      <c r="F28" s="73"/>
      <c r="G28" s="70"/>
      <c r="H28" s="1"/>
    </row>
    <row r="29" spans="2:8" ht="15" customHeight="1">
      <c r="B29" s="77"/>
      <c r="C29" s="77"/>
      <c r="D29" s="77"/>
      <c r="E29" s="77"/>
      <c r="F29" s="73"/>
      <c r="G29" s="70"/>
      <c r="H29" s="1"/>
    </row>
    <row r="30" ht="15" customHeight="1">
      <c r="B30" s="239" t="s">
        <v>633</v>
      </c>
    </row>
    <row r="31" ht="15" customHeight="1"/>
    <row r="32" spans="2:6" ht="15" customHeight="1">
      <c r="B32" s="53" t="s">
        <v>105</v>
      </c>
      <c r="F32" s="51"/>
    </row>
    <row r="33" ht="15" customHeight="1">
      <c r="B33" s="53" t="s">
        <v>635</v>
      </c>
    </row>
    <row r="34" ht="15" customHeight="1">
      <c r="B34" s="53" t="s">
        <v>35</v>
      </c>
    </row>
    <row r="35" ht="15" customHeight="1">
      <c r="B35" s="53" t="s">
        <v>618</v>
      </c>
    </row>
    <row r="36" ht="15" customHeight="1">
      <c r="B36" s="53" t="s">
        <v>110</v>
      </c>
    </row>
    <row r="37" ht="15" customHeight="1"/>
    <row r="38" spans="1:13" ht="14.25">
      <c r="A38" s="117"/>
      <c r="B38" s="117"/>
      <c r="C38" s="117"/>
      <c r="D38" s="117"/>
      <c r="E38" s="117"/>
      <c r="F38" s="117"/>
      <c r="G38" s="117"/>
      <c r="H38" s="117"/>
      <c r="I38" s="117"/>
      <c r="J38" s="117"/>
      <c r="K38" s="117"/>
      <c r="L38" s="117"/>
      <c r="M38" s="117"/>
    </row>
    <row r="39" spans="2:9" ht="15" customHeight="1">
      <c r="B39" s="237" t="s">
        <v>36</v>
      </c>
      <c r="C39" s="60"/>
      <c r="D39" s="1"/>
      <c r="E39" s="1"/>
      <c r="F39" s="60" t="s">
        <v>111</v>
      </c>
      <c r="G39" s="29"/>
      <c r="I39" s="61"/>
    </row>
    <row r="40" spans="2:9" ht="15" customHeight="1">
      <c r="B40" s="59"/>
      <c r="C40" s="59"/>
      <c r="D40" s="59"/>
      <c r="E40" s="59"/>
      <c r="F40" s="59"/>
      <c r="G40" s="59"/>
      <c r="H40" s="59"/>
      <c r="I40" s="61"/>
    </row>
    <row r="41" ht="14.25">
      <c r="B41" s="309" t="s">
        <v>634</v>
      </c>
    </row>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mergeCells count="3">
    <mergeCell ref="J5:K5"/>
    <mergeCell ref="E24:F24"/>
    <mergeCell ref="E6:H6"/>
  </mergeCells>
  <printOptions horizontalCentered="1"/>
  <pageMargins left="0.5118110236220472" right="0.5118110236220472" top="0.7480314960629921" bottom="0.7480314960629921" header="0.31496062992125984" footer="0.31496062992125984"/>
  <pageSetup fitToHeight="2" fitToWidth="1" horizontalDpi="600" verticalDpi="600" orientation="portrait" paperSize="8" scale="93" r:id="rId3"/>
  <rowBreaks count="1" manualBreakCount="1">
    <brk id="37" max="10"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F53"/>
  <sheetViews>
    <sheetView showGridLines="0" zoomScale="80" zoomScaleNormal="80" zoomScaleSheetLayoutView="80" zoomScalePageLayoutView="0" workbookViewId="0" topLeftCell="A1">
      <selection activeCell="A1" sqref="A1"/>
    </sheetView>
  </sheetViews>
  <sheetFormatPr defaultColWidth="9.140625" defaultRowHeight="15"/>
  <cols>
    <col min="1" max="1" width="4.28125" style="1" customWidth="1"/>
    <col min="2" max="3" width="4.57421875" style="1" customWidth="1"/>
    <col min="4" max="4" width="17.421875" style="1" customWidth="1"/>
    <col min="5" max="7" width="17.57421875" style="1" customWidth="1"/>
    <col min="8" max="8" width="20.140625" style="1" customWidth="1"/>
    <col min="9" max="11" width="17.57421875" style="1" customWidth="1"/>
    <col min="12" max="12" width="21.00390625" style="1" customWidth="1"/>
    <col min="13" max="13" width="24.00390625" style="1" customWidth="1"/>
    <col min="14" max="14" width="7.421875" style="1" customWidth="1"/>
    <col min="15" max="15" width="9.00390625" style="1" customWidth="1"/>
    <col min="16" max="16" width="87.28125" style="1" customWidth="1"/>
    <col min="17" max="17" width="16.8515625" style="1" customWidth="1"/>
    <col min="18" max="20" width="9.00390625" style="1" customWidth="1"/>
    <col min="21" max="21" width="9.00390625" style="123" customWidth="1"/>
    <col min="22" max="22" width="9.00390625" style="294" customWidth="1"/>
    <col min="23" max="24" width="9.00390625" style="1" customWidth="1"/>
    <col min="25" max="25" width="6.00390625" style="1" bestFit="1" customWidth="1"/>
    <col min="26" max="26" width="44.00390625" style="1" bestFit="1" customWidth="1"/>
    <col min="27" max="27" width="10.28125" style="123" bestFit="1" customWidth="1"/>
    <col min="28" max="28" width="15.421875" style="123" bestFit="1" customWidth="1"/>
    <col min="29" max="29" width="12.421875" style="1" bestFit="1" customWidth="1"/>
    <col min="30" max="30" width="11.421875" style="1" bestFit="1" customWidth="1"/>
    <col min="31" max="31" width="45.00390625" style="1" bestFit="1" customWidth="1"/>
    <col min="32" max="32" width="4.57421875" style="1" bestFit="1" customWidth="1"/>
    <col min="33" max="33" width="11.140625" style="1" bestFit="1" customWidth="1"/>
    <col min="34" max="34" width="46.421875" style="1" bestFit="1" customWidth="1"/>
    <col min="35" max="35" width="6.00390625" style="1" bestFit="1" customWidth="1"/>
    <col min="36" max="36" width="52.421875" style="1" bestFit="1" customWidth="1"/>
    <col min="37" max="38" width="11.140625" style="1" bestFit="1" customWidth="1"/>
    <col min="39" max="39" width="6.7109375" style="1" bestFit="1" customWidth="1"/>
    <col min="40" max="40" width="45.57421875" style="1" bestFit="1" customWidth="1"/>
    <col min="41" max="41" width="10.28125" style="1" bestFit="1" customWidth="1"/>
    <col min="42" max="42" width="9.421875" style="1" bestFit="1" customWidth="1"/>
    <col min="43" max="43" width="4.57421875" style="1" bestFit="1" customWidth="1"/>
    <col min="44" max="44" width="8.421875" style="1" bestFit="1" customWidth="1"/>
    <col min="45" max="45" width="4.57421875" style="1" bestFit="1" customWidth="1"/>
    <col min="46" max="46" width="15.421875" style="1" bestFit="1" customWidth="1"/>
    <col min="47" max="47" width="4.57421875" style="1" bestFit="1" customWidth="1"/>
    <col min="48" max="48" width="18.28125" style="1" bestFit="1" customWidth="1"/>
    <col min="49" max="49" width="4.57421875" style="1" bestFit="1" customWidth="1"/>
    <col min="50" max="50" width="14.00390625" style="1" customWidth="1"/>
    <col min="51" max="51" width="13.8515625" style="1" customWidth="1"/>
    <col min="52" max="52" width="17.28125" style="1" customWidth="1"/>
    <col min="53" max="16384" width="9.00390625" style="1" customWidth="1"/>
  </cols>
  <sheetData>
    <row r="1" spans="3:47" s="122" customFormat="1" ht="16.5" customHeight="1" thickBot="1">
      <c r="C1" s="250" t="s">
        <v>623</v>
      </c>
      <c r="D1" s="121"/>
      <c r="E1" s="121"/>
      <c r="F1" s="121"/>
      <c r="G1" s="121"/>
      <c r="H1" s="121"/>
      <c r="I1" s="121"/>
      <c r="J1" s="121"/>
      <c r="K1" s="121"/>
      <c r="L1" s="121"/>
      <c r="M1" s="121"/>
      <c r="N1" s="121"/>
      <c r="O1" s="250" t="s">
        <v>619</v>
      </c>
      <c r="P1" s="121"/>
      <c r="Q1" s="121"/>
      <c r="S1"/>
      <c r="T1"/>
      <c r="U1"/>
      <c r="V1" s="292"/>
      <c r="W1" s="304" t="s">
        <v>622</v>
      </c>
      <c r="X1"/>
      <c r="Y1"/>
      <c r="Z1"/>
      <c r="AA1"/>
      <c r="AB1" s="1"/>
      <c r="AC1" s="1"/>
      <c r="AD1" s="1"/>
      <c r="AE1" s="184" t="s">
        <v>1</v>
      </c>
      <c r="AF1" s="185"/>
      <c r="AG1" s="185"/>
      <c r="AH1" s="1"/>
      <c r="AI1" s="1"/>
      <c r="AJ1" s="1"/>
      <c r="AK1" s="1"/>
      <c r="AL1" s="1"/>
      <c r="AM1" s="1"/>
      <c r="AN1" s="1"/>
      <c r="AO1" s="1"/>
      <c r="AP1" s="1"/>
      <c r="AQ1" s="1"/>
      <c r="AR1" s="1"/>
      <c r="AS1" s="1"/>
      <c r="AT1" s="1"/>
      <c r="AU1" s="1"/>
    </row>
    <row r="2" spans="3:47" s="122" customFormat="1" ht="16.5" customHeight="1" thickTop="1">
      <c r="C2" s="251" t="s">
        <v>620</v>
      </c>
      <c r="E2" s="125"/>
      <c r="F2" s="125"/>
      <c r="G2" s="125"/>
      <c r="H2" s="126"/>
      <c r="I2" s="252" t="s">
        <v>37</v>
      </c>
      <c r="J2" s="253" t="s">
        <v>38</v>
      </c>
      <c r="K2" s="290" t="s">
        <v>39</v>
      </c>
      <c r="L2" s="126"/>
      <c r="M2"/>
      <c r="N2"/>
      <c r="O2" s="251" t="s">
        <v>620</v>
      </c>
      <c r="P2" s="121"/>
      <c r="Q2" s="121"/>
      <c r="R2" s="121"/>
      <c r="S2" s="121"/>
      <c r="T2" s="121"/>
      <c r="U2" s="121"/>
      <c r="V2" s="293"/>
      <c r="W2" s="121"/>
      <c r="X2" s="121"/>
      <c r="Y2"/>
      <c r="Z2"/>
      <c r="AA2"/>
      <c r="AB2" s="1"/>
      <c r="AC2" s="1"/>
      <c r="AD2" s="1"/>
      <c r="AE2" s="187" t="s">
        <v>2</v>
      </c>
      <c r="AF2" s="341" t="s">
        <v>114</v>
      </c>
      <c r="AG2" s="342"/>
      <c r="AH2" s="1"/>
      <c r="AI2" s="1"/>
      <c r="AJ2" s="1"/>
      <c r="AK2" s="1"/>
      <c r="AL2" s="1"/>
      <c r="AM2" s="1"/>
      <c r="AN2" s="1"/>
      <c r="AO2" s="1"/>
      <c r="AP2" s="1"/>
      <c r="AQ2" s="1"/>
      <c r="AR2" s="1"/>
      <c r="AS2" s="1"/>
      <c r="AT2" s="1"/>
      <c r="AU2" s="1"/>
    </row>
    <row r="3" spans="3:47" ht="14.25" customHeight="1">
      <c r="C3" s="306" t="s">
        <v>624</v>
      </c>
      <c r="O3" s="288" t="s">
        <v>590</v>
      </c>
      <c r="P3" s="122"/>
      <c r="Q3" s="125"/>
      <c r="R3" s="125"/>
      <c r="S3" s="125"/>
      <c r="T3" s="126"/>
      <c r="X3" s="126"/>
      <c r="AB3" s="1"/>
      <c r="AE3" s="191" t="s">
        <v>3</v>
      </c>
      <c r="AF3" s="343">
        <v>0.08</v>
      </c>
      <c r="AG3" s="344"/>
      <c r="AU3" s="122"/>
    </row>
    <row r="4" spans="15:47" ht="33" customHeight="1">
      <c r="O4" s="288"/>
      <c r="P4" s="252" t="s">
        <v>621</v>
      </c>
      <c r="Q4" s="289" t="s">
        <v>39</v>
      </c>
      <c r="V4" s="292"/>
      <c r="Z4" s="128"/>
      <c r="AB4" s="1"/>
      <c r="AE4" s="193" t="s">
        <v>4</v>
      </c>
      <c r="AF4" s="345" t="str">
        <f>IF(OR('使い方'!$B$12=1,'使い方'!$B$12=2),"成長分野型",IF(OR('使い方'!$B$12=3,'使い方'!$B$12=4),"一般型","小規模事業者型"))</f>
        <v>一般型</v>
      </c>
      <c r="AG4" s="346"/>
      <c r="AU4" s="122"/>
    </row>
    <row r="5" spans="4:47" ht="24.75" thickBot="1">
      <c r="D5" s="129" t="s">
        <v>609</v>
      </c>
      <c r="F5" s="118"/>
      <c r="G5" s="118"/>
      <c r="H5" s="118" t="s">
        <v>591</v>
      </c>
      <c r="L5" s="128" t="str">
        <f>E22</f>
        <v>Ｂ金属株式会社</v>
      </c>
      <c r="M5"/>
      <c r="N5" s="279" t="s">
        <v>629</v>
      </c>
      <c r="O5" s="131" t="s">
        <v>630</v>
      </c>
      <c r="P5" s="252"/>
      <c r="Q5" s="305"/>
      <c r="R5"/>
      <c r="S5"/>
      <c r="T5"/>
      <c r="U5"/>
      <c r="V5" s="295"/>
      <c r="W5" s="118"/>
      <c r="X5" s="128"/>
      <c r="Y5" s="118"/>
      <c r="Z5" s="118"/>
      <c r="AA5" s="118"/>
      <c r="AB5" s="1"/>
      <c r="AE5" s="194" t="s">
        <v>5</v>
      </c>
      <c r="AF5" s="347">
        <f>ABS(IF(OR('使い方'!$B$12=1,'使い方'!$B$12=2),"15,000,000",IF(OR('使い方'!$B$12=3,'使い方'!$B$12=4),"10,000,000","7,000,000")))</f>
        <v>10000000</v>
      </c>
      <c r="AG5" s="348"/>
      <c r="AU5" s="122"/>
    </row>
    <row r="6" spans="4:38" ht="30" customHeight="1" thickBot="1" thickTop="1">
      <c r="D6" s="130"/>
      <c r="F6" s="20"/>
      <c r="M6"/>
      <c r="N6" s="279"/>
      <c r="O6" s="385" t="str">
        <f>IF(AND(AND(E30&gt;=F30,F30&gt;=G30,G30&gt;=H30),AND(I30&gt;=J30,J30&gt;=K30,K30&gt;=L30)),"○","×")</f>
        <v>○</v>
      </c>
      <c r="P6" s="386" t="s">
        <v>631</v>
      </c>
      <c r="Q6" s="387"/>
      <c r="R6" s="118"/>
      <c r="S6" s="118"/>
      <c r="T6" s="118"/>
      <c r="U6" s="118"/>
      <c r="V6" s="296"/>
      <c r="AA6" s="1"/>
      <c r="AB6" s="1"/>
      <c r="AE6" s="195"/>
      <c r="AF6"/>
      <c r="AG6"/>
      <c r="AL6" s="122"/>
    </row>
    <row r="7" spans="3:40" ht="28.5" customHeight="1" thickBot="1">
      <c r="C7" s="51"/>
      <c r="D7" s="130" t="s">
        <v>34</v>
      </c>
      <c r="E7" s="51"/>
      <c r="F7" s="51"/>
      <c r="G7" s="51"/>
      <c r="H7" s="51"/>
      <c r="I7" s="51"/>
      <c r="J7" s="51"/>
      <c r="K7" s="51"/>
      <c r="L7" s="51"/>
      <c r="M7"/>
      <c r="N7"/>
      <c r="O7" s="384"/>
      <c r="P7" s="388"/>
      <c r="Q7" s="389"/>
      <c r="R7"/>
      <c r="S7"/>
      <c r="T7" s="118"/>
      <c r="U7" s="118"/>
      <c r="V7" s="297"/>
      <c r="W7" s="118"/>
      <c r="X7" s="133" t="s">
        <v>593</v>
      </c>
      <c r="Y7" s="135" t="s">
        <v>93</v>
      </c>
      <c r="Z7" s="136" t="s">
        <v>92</v>
      </c>
      <c r="AA7" s="134" t="s">
        <v>94</v>
      </c>
      <c r="AB7"/>
      <c r="AC7"/>
      <c r="AD7"/>
      <c r="AE7" s="195"/>
      <c r="AF7"/>
      <c r="AG7"/>
      <c r="AH7"/>
      <c r="AI7"/>
      <c r="AJ7"/>
      <c r="AK7"/>
      <c r="AL7"/>
      <c r="AM7"/>
      <c r="AN7" s="122"/>
    </row>
    <row r="8" spans="4:40" ht="28.5" customHeight="1">
      <c r="D8" s="137" t="s">
        <v>594</v>
      </c>
      <c r="E8" s="138"/>
      <c r="F8" s="138"/>
      <c r="G8" s="138"/>
      <c r="K8" s="139"/>
      <c r="L8" s="67" t="s">
        <v>41</v>
      </c>
      <c r="M8"/>
      <c r="N8"/>
      <c r="O8" s="278"/>
      <c r="P8" s="252"/>
      <c r="Q8" s="305"/>
      <c r="R8" s="282"/>
      <c r="S8"/>
      <c r="T8" s="141"/>
      <c r="U8" s="140"/>
      <c r="V8" s="298"/>
      <c r="W8" s="141"/>
      <c r="X8" s="143" t="s">
        <v>22</v>
      </c>
      <c r="Y8" s="145" t="str">
        <f>IF($G$30&gt;=500000,"○","×")</f>
        <v>○</v>
      </c>
      <c r="Z8" s="146" t="s">
        <v>616</v>
      </c>
      <c r="AA8" s="144">
        <f>$G$30</f>
        <v>6000000</v>
      </c>
      <c r="AB8"/>
      <c r="AC8"/>
      <c r="AD8"/>
      <c r="AE8" s="196"/>
      <c r="AF8"/>
      <c r="AG8"/>
      <c r="AH8"/>
      <c r="AI8"/>
      <c r="AJ8"/>
      <c r="AK8"/>
      <c r="AL8"/>
      <c r="AM8"/>
      <c r="AN8" s="122"/>
    </row>
    <row r="9" spans="3:40" ht="28.5" customHeight="1" thickBot="1">
      <c r="C9" s="147"/>
      <c r="D9" s="148"/>
      <c r="E9" s="340" t="s">
        <v>595</v>
      </c>
      <c r="F9" s="340"/>
      <c r="G9" s="340"/>
      <c r="H9" s="392"/>
      <c r="I9" s="393" t="s">
        <v>596</v>
      </c>
      <c r="J9" s="340"/>
      <c r="K9" s="340"/>
      <c r="L9" s="392"/>
      <c r="M9"/>
      <c r="N9" s="279" t="s">
        <v>611</v>
      </c>
      <c r="O9" s="131" t="s">
        <v>592</v>
      </c>
      <c r="P9" s="118"/>
      <c r="Q9" s="279" t="str">
        <f>"事業類型 ： "&amp;IF(OR('使い方'!$B$12=1,'使い方'!$B$12=2),"成長分野型",IF(OR('使い方'!$B$12=3,'使い方'!$B$12=4),"一般型","小規模事業者型"))</f>
        <v>事業類型 ： 一般型</v>
      </c>
      <c r="R9"/>
      <c r="S9"/>
      <c r="T9" s="27"/>
      <c r="U9" s="140"/>
      <c r="V9" s="298"/>
      <c r="W9" s="27"/>
      <c r="X9" s="143" t="s">
        <v>90</v>
      </c>
      <c r="Y9" s="145" t="str">
        <f>IF($G$30&gt;=500000,"○","×")</f>
        <v>○</v>
      </c>
      <c r="Z9" s="146" t="s">
        <v>616</v>
      </c>
      <c r="AA9" s="144">
        <f>$G$30</f>
        <v>6000000</v>
      </c>
      <c r="AB9"/>
      <c r="AC9"/>
      <c r="AD9"/>
      <c r="AE9" s="196"/>
      <c r="AF9"/>
      <c r="AG9"/>
      <c r="AH9"/>
      <c r="AI9"/>
      <c r="AJ9"/>
      <c r="AK9"/>
      <c r="AL9"/>
      <c r="AM9"/>
      <c r="AN9" s="122"/>
    </row>
    <row r="10" spans="3:40" ht="28.5" customHeight="1" thickBot="1">
      <c r="C10" s="149"/>
      <c r="D10" s="150"/>
      <c r="E10" s="378" t="s">
        <v>18</v>
      </c>
      <c r="F10" s="379"/>
      <c r="G10" s="25" t="s">
        <v>19</v>
      </c>
      <c r="H10" s="25" t="s">
        <v>65</v>
      </c>
      <c r="I10" s="378" t="s">
        <v>18</v>
      </c>
      <c r="J10" s="379"/>
      <c r="K10" s="25" t="s">
        <v>19</v>
      </c>
      <c r="L10" s="25" t="s">
        <v>65</v>
      </c>
      <c r="M10"/>
      <c r="N10" s="324">
        <v>1</v>
      </c>
      <c r="O10" s="385" t="str">
        <f>IF(K31&lt;=G31,"○","×")</f>
        <v>○</v>
      </c>
      <c r="P10" s="386" t="str">
        <f>"補助対象経費の総額について、実績額"&amp;TEXT(K31," （#,##0円） ")&amp;"は予算額"&amp;TEXT(G31," （#,##0円） ")&amp;"以下か"</f>
        <v>補助対象経費の総額について、実績額 (5,000,000円) は予算額 (6,000,000円) 以下か</v>
      </c>
      <c r="Q10" s="387"/>
      <c r="R10"/>
      <c r="S10"/>
      <c r="T10" s="27"/>
      <c r="U10" s="140"/>
      <c r="V10" s="298"/>
      <c r="W10" s="27"/>
      <c r="X10" s="151" t="s">
        <v>91</v>
      </c>
      <c r="Y10" s="153" t="str">
        <f>IF($G$30&lt;500000,"○","×")</f>
        <v>×</v>
      </c>
      <c r="Z10" s="154" t="s">
        <v>615</v>
      </c>
      <c r="AA10" s="152">
        <f>$G$30</f>
        <v>6000000</v>
      </c>
      <c r="AB10"/>
      <c r="AC10"/>
      <c r="AD10"/>
      <c r="AF10"/>
      <c r="AG10"/>
      <c r="AH10"/>
      <c r="AI10"/>
      <c r="AJ10"/>
      <c r="AK10"/>
      <c r="AL10"/>
      <c r="AM10"/>
      <c r="AN10" s="122"/>
    </row>
    <row r="11" spans="3:40" ht="30" customHeight="1">
      <c r="C11" s="155"/>
      <c r="D11" s="156" t="s">
        <v>20</v>
      </c>
      <c r="E11" s="367" t="s">
        <v>99</v>
      </c>
      <c r="F11" s="368"/>
      <c r="G11" s="64" t="s">
        <v>100</v>
      </c>
      <c r="H11" s="64" t="s">
        <v>597</v>
      </c>
      <c r="I11" s="383" t="s">
        <v>598</v>
      </c>
      <c r="J11" s="368"/>
      <c r="K11" s="64" t="s">
        <v>100</v>
      </c>
      <c r="L11" s="64" t="s">
        <v>599</v>
      </c>
      <c r="M11"/>
      <c r="N11" s="324"/>
      <c r="O11" s="375"/>
      <c r="P11" s="390"/>
      <c r="Q11" s="391"/>
      <c r="R11"/>
      <c r="S11"/>
      <c r="T11" s="141"/>
      <c r="U11" s="140"/>
      <c r="V11" s="298"/>
      <c r="W11" s="141"/>
      <c r="X11" s="157"/>
      <c r="Y11" s="122"/>
      <c r="Z11" s="124" t="s">
        <v>600</v>
      </c>
      <c r="AA11" s="122"/>
      <c r="AB11" s="122"/>
      <c r="AC11" s="122"/>
      <c r="AD11" s="122"/>
      <c r="AF11"/>
      <c r="AG11"/>
      <c r="AH11" s="122"/>
      <c r="AI11" s="122"/>
      <c r="AJ11" s="122"/>
      <c r="AK11" s="122"/>
      <c r="AL11" s="122"/>
      <c r="AM11" s="122"/>
      <c r="AN11" s="122"/>
    </row>
    <row r="12" spans="3:42" ht="30" customHeight="1" thickBot="1">
      <c r="C12" s="147"/>
      <c r="D12" s="158"/>
      <c r="E12" s="159" t="s">
        <v>101</v>
      </c>
      <c r="F12" s="66" t="s">
        <v>66</v>
      </c>
      <c r="G12" s="66" t="s">
        <v>66</v>
      </c>
      <c r="H12" s="66" t="s">
        <v>66</v>
      </c>
      <c r="I12" s="65" t="s">
        <v>101</v>
      </c>
      <c r="J12" s="66" t="s">
        <v>66</v>
      </c>
      <c r="K12" s="66" t="s">
        <v>66</v>
      </c>
      <c r="L12" s="66" t="s">
        <v>66</v>
      </c>
      <c r="M12"/>
      <c r="N12" s="324">
        <v>2</v>
      </c>
      <c r="O12" s="375" t="str">
        <f>IF(L31&lt;=H31,"○","×")</f>
        <v>○</v>
      </c>
      <c r="P12" s="376" t="str">
        <f>"補助金の総額について、実績額"&amp;TEXT(L31," （#,##0円） ")&amp;"は予算額"&amp;TEXT(H31," （#,##0円） ")&amp;"以下か"</f>
        <v>補助金の総額について、実績額 (3,333,333円) は予算額 (4,000,000円) 以下か</v>
      </c>
      <c r="Q12" s="377"/>
      <c r="R12"/>
      <c r="S12"/>
      <c r="T12" s="27"/>
      <c r="U12" s="140"/>
      <c r="V12" s="298"/>
      <c r="W12" s="27"/>
      <c r="X12" s="160">
        <v>1</v>
      </c>
      <c r="Y12" s="160">
        <v>2</v>
      </c>
      <c r="Z12" s="138">
        <v>3</v>
      </c>
      <c r="AA12" s="160">
        <v>4</v>
      </c>
      <c r="AB12"/>
      <c r="AC12"/>
      <c r="AD12"/>
      <c r="AF12"/>
      <c r="AG12"/>
      <c r="AH12"/>
      <c r="AI12"/>
      <c r="AJ12"/>
      <c r="AK12"/>
      <c r="AL12"/>
      <c r="AM12"/>
      <c r="AN12"/>
      <c r="AO12"/>
      <c r="AP12"/>
    </row>
    <row r="13" spans="3:42" s="164" customFormat="1" ht="30" customHeight="1">
      <c r="C13" s="161"/>
      <c r="D13" s="162" t="s">
        <v>21</v>
      </c>
      <c r="E13" s="163">
        <f>E31</f>
        <v>6480000</v>
      </c>
      <c r="F13" s="163">
        <f aca="true" t="shared" si="0" ref="F13:L13">F31</f>
        <v>6000000</v>
      </c>
      <c r="G13" s="163">
        <f>G31</f>
        <v>6000000</v>
      </c>
      <c r="H13" s="163">
        <f t="shared" si="0"/>
        <v>4000000</v>
      </c>
      <c r="I13" s="163">
        <f t="shared" si="0"/>
        <v>5400000</v>
      </c>
      <c r="J13" s="163">
        <f t="shared" si="0"/>
        <v>5000000</v>
      </c>
      <c r="K13" s="163">
        <f>K31</f>
        <v>5000000</v>
      </c>
      <c r="L13" s="163">
        <f t="shared" si="0"/>
        <v>3333333</v>
      </c>
      <c r="M13"/>
      <c r="N13" s="324"/>
      <c r="O13" s="375"/>
      <c r="P13" s="376"/>
      <c r="Q13" s="377"/>
      <c r="R13"/>
      <c r="S13"/>
      <c r="T13" s="27"/>
      <c r="U13" s="140"/>
      <c r="V13" s="298"/>
      <c r="W13" s="27"/>
      <c r="X13" s="133" t="s">
        <v>601</v>
      </c>
      <c r="Y13" s="135" t="s">
        <v>93</v>
      </c>
      <c r="Z13" s="136" t="s">
        <v>92</v>
      </c>
      <c r="AA13" s="134" t="s">
        <v>94</v>
      </c>
      <c r="AB13"/>
      <c r="AC13"/>
      <c r="AD13"/>
      <c r="AE13" s="1"/>
      <c r="AF13" s="1"/>
      <c r="AG13" s="1"/>
      <c r="AH13"/>
      <c r="AI13"/>
      <c r="AJ13"/>
      <c r="AK13"/>
      <c r="AL13"/>
      <c r="AM13"/>
      <c r="AN13"/>
      <c r="AO13"/>
      <c r="AP13"/>
    </row>
    <row r="14" spans="3:42" s="164" customFormat="1" ht="30" customHeight="1">
      <c r="C14" s="165"/>
      <c r="D14" s="166" t="str">
        <f>'使い方'!E6</f>
        <v>Ｂ金属株式会社</v>
      </c>
      <c r="E14" s="167"/>
      <c r="F14" s="167"/>
      <c r="G14" s="167"/>
      <c r="H14" s="167"/>
      <c r="I14" s="167"/>
      <c r="J14" s="167"/>
      <c r="K14" s="167"/>
      <c r="L14" s="167"/>
      <c r="M14"/>
      <c r="N14" s="324">
        <v>3</v>
      </c>
      <c r="O14" s="375" t="str">
        <f>IF(L31&lt;=補助上限額,"○","×")</f>
        <v>○</v>
      </c>
      <c r="P14" s="352" t="str">
        <f>"補助金の総額"&amp;TEXT(L31," （#,##0円） ")&amp;"は補助上限額"&amp;TEXT(補助上限額," (#,##0円) ")&amp;"以下か"</f>
        <v>補助金の総額 (3,333,333円) は補助上限額 (10,000,000円) 以下か</v>
      </c>
      <c r="Q14" s="353"/>
      <c r="R14"/>
      <c r="S14"/>
      <c r="T14" s="141"/>
      <c r="U14" s="140"/>
      <c r="V14" s="298"/>
      <c r="W14" s="141"/>
      <c r="X14" s="143" t="s">
        <v>22</v>
      </c>
      <c r="Y14" s="145" t="str">
        <f>IF($K$30&gt;=500000,"○","×")</f>
        <v>○</v>
      </c>
      <c r="Z14" s="146" t="s">
        <v>616</v>
      </c>
      <c r="AA14" s="144">
        <f>$K$30</f>
        <v>5000000</v>
      </c>
      <c r="AB14"/>
      <c r="AC14"/>
      <c r="AD14"/>
      <c r="AE14" s="1"/>
      <c r="AF14" s="2"/>
      <c r="AG14" s="2"/>
      <c r="AH14"/>
      <c r="AI14"/>
      <c r="AJ14"/>
      <c r="AK14"/>
      <c r="AL14"/>
      <c r="AM14"/>
      <c r="AN14"/>
      <c r="AO14"/>
      <c r="AP14"/>
    </row>
    <row r="15" spans="3:52" s="164" customFormat="1" ht="30" customHeight="1" thickBot="1">
      <c r="C15" s="165"/>
      <c r="D15" s="162" t="s">
        <v>602</v>
      </c>
      <c r="E15" s="167"/>
      <c r="F15" s="163">
        <f>IF(E15="","",ROUNDDOWN(E15/(1+消費税率),0))</f>
      </c>
      <c r="G15" s="167"/>
      <c r="H15" s="167"/>
      <c r="I15" s="167"/>
      <c r="J15" s="167"/>
      <c r="K15" s="167"/>
      <c r="L15" s="167"/>
      <c r="M15"/>
      <c r="N15" s="324"/>
      <c r="O15" s="384"/>
      <c r="P15" s="354"/>
      <c r="Q15" s="355"/>
      <c r="R15"/>
      <c r="S15"/>
      <c r="T15"/>
      <c r="U15"/>
      <c r="V15" s="292"/>
      <c r="W15" s="140"/>
      <c r="X15" s="143" t="s">
        <v>90</v>
      </c>
      <c r="Y15" s="145" t="str">
        <f>IF($K$30&gt;=500000,"○","×")</f>
        <v>○</v>
      </c>
      <c r="Z15" s="146" t="s">
        <v>616</v>
      </c>
      <c r="AA15" s="144">
        <f>$K$30</f>
        <v>5000000</v>
      </c>
      <c r="AB15" s="140"/>
      <c r="AC15" s="142"/>
      <c r="AD15" s="27"/>
      <c r="AE15"/>
      <c r="AF15"/>
      <c r="AG15"/>
      <c r="AH15"/>
      <c r="AI15"/>
      <c r="AJ15"/>
      <c r="AK15"/>
      <c r="AL15"/>
      <c r="AM15"/>
      <c r="AN15"/>
      <c r="AO15"/>
      <c r="AP15"/>
      <c r="AQ15"/>
      <c r="AR15"/>
      <c r="AS15"/>
      <c r="AT15"/>
      <c r="AU15"/>
      <c r="AV15"/>
      <c r="AW15"/>
      <c r="AX15"/>
      <c r="AY15"/>
      <c r="AZ15"/>
    </row>
    <row r="16" spans="3:52" s="164" customFormat="1" ht="30" customHeight="1" thickBot="1">
      <c r="C16" s="165"/>
      <c r="D16" s="162" t="s">
        <v>23</v>
      </c>
      <c r="E16" s="167"/>
      <c r="F16" s="163">
        <f>IF(E16="","",ROUNDDOWN(E16/(1+消費税率),0))</f>
      </c>
      <c r="G16" s="167"/>
      <c r="H16" s="167"/>
      <c r="I16" s="167"/>
      <c r="J16" s="167"/>
      <c r="K16" s="167"/>
      <c r="L16" s="167"/>
      <c r="M16"/>
      <c r="N16"/>
      <c r="O16"/>
      <c r="P16"/>
      <c r="Q16"/>
      <c r="R16"/>
      <c r="S16"/>
      <c r="T16"/>
      <c r="U16"/>
      <c r="V16" s="292"/>
      <c r="W16" s="168"/>
      <c r="X16" s="151" t="s">
        <v>91</v>
      </c>
      <c r="Y16" s="153" t="str">
        <f>IF($K$30&lt;500000,"○","×")</f>
        <v>×</v>
      </c>
      <c r="Z16" s="154" t="s">
        <v>615</v>
      </c>
      <c r="AA16" s="152">
        <f>$K$30</f>
        <v>5000000</v>
      </c>
      <c r="AB16" s="140"/>
      <c r="AC16" s="142"/>
      <c r="AD16" s="141"/>
      <c r="AE16"/>
      <c r="AF16"/>
      <c r="AG16"/>
      <c r="AH16"/>
      <c r="AI16"/>
      <c r="AJ16"/>
      <c r="AK16"/>
      <c r="AL16"/>
      <c r="AM16"/>
      <c r="AN16"/>
      <c r="AO16"/>
      <c r="AP16"/>
      <c r="AQ16"/>
      <c r="AR16"/>
      <c r="AS16"/>
      <c r="AT16"/>
      <c r="AU16"/>
      <c r="AV16"/>
      <c r="AW16"/>
      <c r="AX16"/>
      <c r="AY16"/>
      <c r="AZ16"/>
    </row>
    <row r="17" spans="3:52" s="164" customFormat="1" ht="30" customHeight="1" thickBot="1">
      <c r="C17" s="161"/>
      <c r="D17" s="169" t="s">
        <v>27</v>
      </c>
      <c r="E17" s="170">
        <f aca="true" t="shared" si="1" ref="E17:L17">SUM(E13:E16)</f>
        <v>6480000</v>
      </c>
      <c r="F17" s="170">
        <f t="shared" si="1"/>
        <v>6000000</v>
      </c>
      <c r="G17" s="170">
        <f t="shared" si="1"/>
        <v>6000000</v>
      </c>
      <c r="H17" s="170">
        <f t="shared" si="1"/>
        <v>4000000</v>
      </c>
      <c r="I17" s="170">
        <f t="shared" si="1"/>
        <v>5400000</v>
      </c>
      <c r="J17" s="170">
        <f t="shared" si="1"/>
        <v>5000000</v>
      </c>
      <c r="K17" s="170">
        <f t="shared" si="1"/>
        <v>5000000</v>
      </c>
      <c r="L17" s="170">
        <f t="shared" si="1"/>
        <v>3333333</v>
      </c>
      <c r="M17"/>
      <c r="N17" s="279" t="s">
        <v>617</v>
      </c>
      <c r="O17" s="131" t="s">
        <v>610</v>
      </c>
      <c r="P17" s="118"/>
      <c r="Q17" s="118"/>
      <c r="R17"/>
      <c r="S17"/>
      <c r="T17"/>
      <c r="U17"/>
      <c r="V17" s="292"/>
      <c r="W17" s="140"/>
      <c r="X17" s="157"/>
      <c r="Y17" s="122"/>
      <c r="Z17" s="124" t="s">
        <v>600</v>
      </c>
      <c r="AA17" s="122"/>
      <c r="AB17" s="140"/>
      <c r="AC17" s="142"/>
      <c r="AD17" s="27"/>
      <c r="AE17"/>
      <c r="AF17"/>
      <c r="AG17"/>
      <c r="AH17"/>
      <c r="AI17"/>
      <c r="AJ17"/>
      <c r="AK17"/>
      <c r="AL17"/>
      <c r="AM17"/>
      <c r="AN17"/>
      <c r="AO17"/>
      <c r="AP17"/>
      <c r="AQ17"/>
      <c r="AR17"/>
      <c r="AS17"/>
      <c r="AT17"/>
      <c r="AU17"/>
      <c r="AV17"/>
      <c r="AW17"/>
      <c r="AX17"/>
      <c r="AY17"/>
      <c r="AZ17"/>
    </row>
    <row r="18" spans="3:52" s="164" customFormat="1" ht="30" customHeight="1">
      <c r="C18" s="20"/>
      <c r="D18" s="1" t="s">
        <v>603</v>
      </c>
      <c r="E18" s="20"/>
      <c r="F18" s="20"/>
      <c r="G18" s="20"/>
      <c r="H18" s="20"/>
      <c r="I18" s="20"/>
      <c r="J18" s="20"/>
      <c r="K18" s="20"/>
      <c r="L18" s="20"/>
      <c r="M18"/>
      <c r="N18" s="324">
        <v>1</v>
      </c>
      <c r="O18" s="372" t="str">
        <f>VLOOKUP(事業類型,$X$14:$AA$16,2,FALSE)</f>
        <v>○</v>
      </c>
      <c r="P18" s="280" t="s">
        <v>614</v>
      </c>
      <c r="Q18" s="281"/>
      <c r="R18"/>
      <c r="S18"/>
      <c r="T18"/>
      <c r="U18"/>
      <c r="V18" s="292"/>
      <c r="W18" s="140"/>
      <c r="X18" s="160">
        <v>1</v>
      </c>
      <c r="Y18" s="160">
        <v>2</v>
      </c>
      <c r="Z18" s="138">
        <v>3</v>
      </c>
      <c r="AA18" s="160">
        <v>4</v>
      </c>
      <c r="AB18" s="140"/>
      <c r="AC18" s="142"/>
      <c r="AD18" s="141"/>
      <c r="AE18"/>
      <c r="AF18"/>
      <c r="AG18"/>
      <c r="AH18"/>
      <c r="AI18"/>
      <c r="AJ18"/>
      <c r="AK18"/>
      <c r="AL18"/>
      <c r="AM18"/>
      <c r="AN18"/>
      <c r="AO18"/>
      <c r="AP18"/>
      <c r="AQ18"/>
      <c r="AR18"/>
      <c r="AS18"/>
      <c r="AT18"/>
      <c r="AU18"/>
      <c r="AV18"/>
      <c r="AW18"/>
      <c r="AX18"/>
      <c r="AY18"/>
      <c r="AZ18"/>
    </row>
    <row r="19" spans="13:45" ht="30" customHeight="1">
      <c r="M19"/>
      <c r="N19" s="324"/>
      <c r="O19" s="373"/>
      <c r="P19" s="362" t="str">
        <f>VLOOKUP(事業類型,$X$14:$AA$16,3,0)</f>
        <v>機械装置費として補助対象経費で単価５０万円（税抜き）以上の設備投資が１つ以上あるか</v>
      </c>
      <c r="Q19" s="363"/>
      <c r="R19"/>
      <c r="S19"/>
      <c r="T19"/>
      <c r="U19"/>
      <c r="V19" s="292"/>
      <c r="W19" s="132"/>
      <c r="X19"/>
      <c r="Y19"/>
      <c r="Z19"/>
      <c r="AA19"/>
      <c r="AB19" s="132"/>
      <c r="AC19" s="132"/>
      <c r="AD19"/>
      <c r="AE19"/>
      <c r="AF19"/>
      <c r="AG19"/>
      <c r="AH19"/>
      <c r="AI19"/>
      <c r="AJ19"/>
      <c r="AK19"/>
      <c r="AL19"/>
      <c r="AM19"/>
      <c r="AN19"/>
      <c r="AO19"/>
      <c r="AP19"/>
      <c r="AQ19"/>
      <c r="AR19"/>
      <c r="AS19"/>
    </row>
    <row r="20" spans="3:45" ht="30" customHeight="1">
      <c r="C20" s="138"/>
      <c r="D20" s="137" t="s">
        <v>604</v>
      </c>
      <c r="E20" s="138"/>
      <c r="F20" s="138"/>
      <c r="G20" s="138"/>
      <c r="H20" s="138"/>
      <c r="M20"/>
      <c r="N20" s="324"/>
      <c r="O20" s="373"/>
      <c r="P20" s="364" t="str">
        <f>"※（参考：機械装置費の補助対象経費総額は"&amp;TEXT(K30,"#,##0円")&amp;"）"</f>
        <v>※（参考：機械装置費の補助対象経費総額は5,000,000円）</v>
      </c>
      <c r="Q20" s="365"/>
      <c r="R20"/>
      <c r="S20"/>
      <c r="T20"/>
      <c r="U20"/>
      <c r="V20" s="299"/>
      <c r="W20" s="132"/>
      <c r="X20"/>
      <c r="Y20"/>
      <c r="Z20"/>
      <c r="AA20"/>
      <c r="AB20"/>
      <c r="AC20"/>
      <c r="AD20"/>
      <c r="AE20"/>
      <c r="AF20"/>
      <c r="AG20"/>
      <c r="AH20"/>
      <c r="AI20"/>
      <c r="AJ20"/>
      <c r="AK20"/>
      <c r="AL20"/>
      <c r="AM20"/>
      <c r="AN20"/>
      <c r="AO20"/>
      <c r="AP20"/>
      <c r="AQ20"/>
      <c r="AR20"/>
      <c r="AS20"/>
    </row>
    <row r="21" spans="3:33" ht="30" customHeight="1">
      <c r="C21" s="138"/>
      <c r="D21" s="137"/>
      <c r="E21" s="138"/>
      <c r="F21" s="138"/>
      <c r="G21" s="138"/>
      <c r="H21" s="138"/>
      <c r="I21" s="171"/>
      <c r="M21"/>
      <c r="N21" s="324"/>
      <c r="O21" s="373"/>
      <c r="P21" s="358" t="str">
        <f>IF(AND($O$18="○",OR(事業類型="一般型",事業類型="成長分野型")),"（注意）経費明細上では単価のチェックができないため、「機械装置費の補助対象経費総額が50万円以上かどうか」で判定しています。かならず機械装置費の中に補助対象経費で単価50万円（税抜き）以上の設備投資があることを確認して下さい。","")</f>
        <v>（注意）経費明細上では単価のチェックができないため、「機械装置費の補助対象経費総額が50万円以上かどうか」で判定しています。かならず機械装置費の中に補助対象経費で単価50万円（税抜き）以上の設備投資があることを確認して下さい。</v>
      </c>
      <c r="Q21" s="359"/>
      <c r="R21"/>
      <c r="S21"/>
      <c r="T21"/>
      <c r="U21"/>
      <c r="V21" s="300"/>
      <c r="W21" s="118"/>
      <c r="X21"/>
      <c r="Y21"/>
      <c r="Z21"/>
      <c r="AA21"/>
      <c r="AB21" s="1"/>
      <c r="AC21" s="123"/>
      <c r="AD21" s="123"/>
      <c r="AE21" s="27"/>
      <c r="AF21" s="216"/>
      <c r="AG21" s="59"/>
    </row>
    <row r="22" spans="3:33" ht="30" customHeight="1">
      <c r="C22" s="138"/>
      <c r="D22" s="172" t="s">
        <v>605</v>
      </c>
      <c r="E22" s="382" t="str">
        <f>'使い方'!E6</f>
        <v>Ｂ金属株式会社</v>
      </c>
      <c r="F22" s="382"/>
      <c r="G22" s="382"/>
      <c r="H22" s="382"/>
      <c r="I22" s="173" t="s">
        <v>606</v>
      </c>
      <c r="L22" s="171"/>
      <c r="M22"/>
      <c r="N22" s="324"/>
      <c r="O22" s="374"/>
      <c r="P22" s="360"/>
      <c r="Q22" s="361"/>
      <c r="R22"/>
      <c r="S22"/>
      <c r="T22"/>
      <c r="U22"/>
      <c r="V22" s="297"/>
      <c r="W22" s="118"/>
      <c r="X22" s="216"/>
      <c r="Y22"/>
      <c r="Z22"/>
      <c r="AA22" s="1"/>
      <c r="AB22" s="1"/>
      <c r="AC22" s="123"/>
      <c r="AD22" s="123"/>
      <c r="AE22" s="27"/>
      <c r="AF22" s="216"/>
      <c r="AG22" s="59"/>
    </row>
    <row r="23" spans="3:32" ht="30" customHeight="1">
      <c r="C23" s="171"/>
      <c r="D23" s="117" t="s">
        <v>607</v>
      </c>
      <c r="E23" s="138"/>
      <c r="F23" s="138"/>
      <c r="G23" s="138"/>
      <c r="H23" s="171"/>
      <c r="L23" s="118"/>
      <c r="M23"/>
      <c r="N23" s="324">
        <v>2</v>
      </c>
      <c r="O23" s="320" t="str">
        <f>IF(L30&lt;=ROUNDDOWN(K30*2/3,0),"○","×")</f>
        <v>○</v>
      </c>
      <c r="P23" s="322" t="str">
        <f>"実績額の補助金の額"&amp;TEXT(L30," (#,##0円) ")&amp;"は補助対象経費の2/3"&amp;TEXT(ROUNDDOWN(K30*2/3,0)," (#,##0円) ")&amp;"以下か"</f>
        <v>実績額の補助金の額 (3,333,333円) は補助対象経費の2/3 (3,333,333円) 以下か</v>
      </c>
      <c r="Q23" s="323"/>
      <c r="R23"/>
      <c r="S23"/>
      <c r="T23"/>
      <c r="U23"/>
      <c r="V23" s="301"/>
      <c r="W23" s="174"/>
      <c r="X23"/>
      <c r="Y23" s="118"/>
      <c r="Z23"/>
      <c r="AE23" s="141"/>
      <c r="AF23"/>
    </row>
    <row r="24" spans="1:49" s="2" customFormat="1" ht="30" customHeight="1" thickBot="1">
      <c r="A24"/>
      <c r="B24"/>
      <c r="C24"/>
      <c r="D24" s="370" t="s">
        <v>24</v>
      </c>
      <c r="E24" s="76" t="str">
        <f>IF(OR('使い方'!$B$12=1,'使い方'!$B$12=2),"☑","□")</f>
        <v>□</v>
      </c>
      <c r="F24" s="76" t="str">
        <f>IF(OR('使い方'!$B$12=3,'使い方'!$B$12=4),"☑","□")</f>
        <v>☑</v>
      </c>
      <c r="G24" s="76" t="str">
        <f>IF('使い方'!$B$12=5,"☑","□")</f>
        <v>□</v>
      </c>
      <c r="H24" s="176" t="str">
        <f>IF(OR('使い方'!$B$12=1,'使い方'!$B$12=3),"☑","□")</f>
        <v>□</v>
      </c>
      <c r="I24" s="176" t="str">
        <f>IF(OR('使い方'!$B$12=2,'使い方'!$B$12=4),"☑","□")</f>
        <v>☑</v>
      </c>
      <c r="J24" s="177" t="str">
        <f>IF('使い方'!$B$12=5,"☑","□")</f>
        <v>□</v>
      </c>
      <c r="K24" s="276" t="s">
        <v>608</v>
      </c>
      <c r="L24" s="277">
        <f>補助上限額</f>
        <v>10000000</v>
      </c>
      <c r="M24"/>
      <c r="N24" s="324"/>
      <c r="O24" s="321"/>
      <c r="P24" s="286"/>
      <c r="Q24" s="287"/>
      <c r="R24"/>
      <c r="S24"/>
      <c r="T24"/>
      <c r="U24"/>
      <c r="V24" s="302"/>
      <c r="X24"/>
      <c r="Z24" s="178"/>
      <c r="AA24" s="123"/>
      <c r="AB24" s="123"/>
      <c r="AC24"/>
      <c r="AD24"/>
      <c r="AE24" s="27"/>
      <c r="AF24"/>
      <c r="AG24" s="1"/>
      <c r="AH24"/>
      <c r="AI24"/>
      <c r="AJ24"/>
      <c r="AK24"/>
      <c r="AL24"/>
      <c r="AM24"/>
      <c r="AN24"/>
      <c r="AO24"/>
      <c r="AP24"/>
      <c r="AQ24"/>
      <c r="AR24"/>
      <c r="AS24"/>
      <c r="AT24"/>
      <c r="AU24"/>
      <c r="AV24"/>
      <c r="AW24"/>
    </row>
    <row r="25" spans="1:49" s="2" customFormat="1" ht="25.5" customHeight="1" thickBot="1">
      <c r="A25"/>
      <c r="B25"/>
      <c r="C25"/>
      <c r="D25" s="371"/>
      <c r="E25" s="74" t="s">
        <v>22</v>
      </c>
      <c r="F25" s="74" t="s">
        <v>25</v>
      </c>
      <c r="G25" s="75" t="s">
        <v>26</v>
      </c>
      <c r="H25" s="75" t="s">
        <v>87</v>
      </c>
      <c r="I25" s="179" t="s">
        <v>89</v>
      </c>
      <c r="J25" s="179" t="s">
        <v>88</v>
      </c>
      <c r="K25" s="276"/>
      <c r="L25" s="2" t="s">
        <v>41</v>
      </c>
      <c r="M25"/>
      <c r="N25"/>
      <c r="O25"/>
      <c r="P25"/>
      <c r="Q25"/>
      <c r="R25"/>
      <c r="S25"/>
      <c r="T25"/>
      <c r="U25"/>
      <c r="V25" s="302"/>
      <c r="Z25" s="178"/>
      <c r="AA25" s="123"/>
      <c r="AB25" s="123"/>
      <c r="AC25"/>
      <c r="AD25"/>
      <c r="AE25" s="27"/>
      <c r="AF25"/>
      <c r="AG25" s="1"/>
      <c r="AH25"/>
      <c r="AI25"/>
      <c r="AJ25"/>
      <c r="AK25"/>
      <c r="AL25"/>
      <c r="AM25"/>
      <c r="AN25"/>
      <c r="AO25"/>
      <c r="AP25"/>
      <c r="AQ25"/>
      <c r="AR25"/>
      <c r="AS25"/>
      <c r="AT25"/>
      <c r="AU25"/>
      <c r="AV25"/>
      <c r="AW25"/>
    </row>
    <row r="26" spans="1:49" ht="25.5" customHeight="1" thickBot="1" thickTop="1">
      <c r="A26"/>
      <c r="B26"/>
      <c r="C26"/>
      <c r="D26" s="180"/>
      <c r="E26" s="340" t="s">
        <v>595</v>
      </c>
      <c r="F26" s="340"/>
      <c r="G26" s="340"/>
      <c r="H26" s="340"/>
      <c r="I26" s="349" t="s">
        <v>596</v>
      </c>
      <c r="J26" s="350"/>
      <c r="K26" s="350"/>
      <c r="L26" s="351"/>
      <c r="M26"/>
      <c r="N26" s="279" t="s">
        <v>628</v>
      </c>
      <c r="O26" s="131" t="s">
        <v>0</v>
      </c>
      <c r="P26"/>
      <c r="Q26"/>
      <c r="R26" s="174"/>
      <c r="S26" s="174"/>
      <c r="T26" s="174"/>
      <c r="U26" s="175"/>
      <c r="V26" s="301"/>
      <c r="W26" s="174"/>
      <c r="X26" s="216"/>
      <c r="Y26" s="174"/>
      <c r="Z26" s="178"/>
      <c r="AC26"/>
      <c r="AD26"/>
      <c r="AE26" s="141"/>
      <c r="AF26"/>
      <c r="AH26"/>
      <c r="AI26"/>
      <c r="AJ26"/>
      <c r="AK26"/>
      <c r="AL26"/>
      <c r="AM26"/>
      <c r="AN26"/>
      <c r="AO26"/>
      <c r="AP26"/>
      <c r="AQ26"/>
      <c r="AR26"/>
      <c r="AS26"/>
      <c r="AT26"/>
      <c r="AU26"/>
      <c r="AV26"/>
      <c r="AW26"/>
    </row>
    <row r="27" spans="1:54" ht="25.5" customHeight="1">
      <c r="A27"/>
      <c r="B27"/>
      <c r="C27"/>
      <c r="D27" s="181"/>
      <c r="E27" s="379" t="s">
        <v>18</v>
      </c>
      <c r="F27" s="380"/>
      <c r="G27" s="25" t="s">
        <v>19</v>
      </c>
      <c r="H27" s="236" t="s">
        <v>65</v>
      </c>
      <c r="I27" s="381" t="s">
        <v>18</v>
      </c>
      <c r="J27" s="380"/>
      <c r="K27" s="25" t="s">
        <v>19</v>
      </c>
      <c r="L27" s="182" t="s">
        <v>65</v>
      </c>
      <c r="M27"/>
      <c r="N27"/>
      <c r="O27" s="325" t="str">
        <f>IF(AND(O6="○",O10="○",O12="○",O14="○",O18="○",O23="○"),"○","×")</f>
        <v>○</v>
      </c>
      <c r="P27" s="327" t="s">
        <v>626</v>
      </c>
      <c r="Q27" s="328"/>
      <c r="R27"/>
      <c r="S27"/>
      <c r="T27"/>
      <c r="U27"/>
      <c r="V27" s="292"/>
      <c r="W27"/>
      <c r="X27" s="216"/>
      <c r="Y27" s="183"/>
      <c r="Z27" s="183"/>
      <c r="AA27" s="183"/>
      <c r="AB27" s="1"/>
      <c r="AE27" s="27"/>
      <c r="AF27"/>
      <c r="AH27"/>
      <c r="AI27"/>
      <c r="AJ27"/>
      <c r="AK27"/>
      <c r="AL27"/>
      <c r="AM27"/>
      <c r="AN27"/>
      <c r="AO27"/>
      <c r="AP27"/>
      <c r="AQ27"/>
      <c r="AR27"/>
      <c r="AS27"/>
      <c r="AT27"/>
      <c r="AU27"/>
      <c r="AV27"/>
      <c r="AW27"/>
      <c r="AX27"/>
      <c r="AY27"/>
      <c r="AZ27"/>
      <c r="BA27"/>
      <c r="BB27"/>
    </row>
    <row r="28" spans="1:54" ht="36.75" customHeight="1" thickBot="1">
      <c r="A28"/>
      <c r="B28"/>
      <c r="C28"/>
      <c r="D28" s="366" t="s">
        <v>58</v>
      </c>
      <c r="E28" s="367" t="s">
        <v>99</v>
      </c>
      <c r="F28" s="368"/>
      <c r="G28" s="64" t="s">
        <v>100</v>
      </c>
      <c r="H28" s="119" t="s">
        <v>597</v>
      </c>
      <c r="I28" s="369" t="s">
        <v>598</v>
      </c>
      <c r="J28" s="368"/>
      <c r="K28" s="64" t="s">
        <v>100</v>
      </c>
      <c r="L28" s="186" t="s">
        <v>599</v>
      </c>
      <c r="M28"/>
      <c r="N28"/>
      <c r="O28" s="326"/>
      <c r="P28" s="327"/>
      <c r="Q28" s="328"/>
      <c r="R28"/>
      <c r="S28"/>
      <c r="T28"/>
      <c r="U28"/>
      <c r="V28" s="292"/>
      <c r="W28"/>
      <c r="X28" s="216"/>
      <c r="Y28" s="183"/>
      <c r="Z28" s="183"/>
      <c r="AA28" s="183"/>
      <c r="AB28" s="1"/>
      <c r="AC28"/>
      <c r="AD28"/>
      <c r="AE28" s="141"/>
      <c r="AF28"/>
      <c r="AH28"/>
      <c r="AI28"/>
      <c r="AJ28"/>
      <c r="AK28"/>
      <c r="AL28"/>
      <c r="AM28"/>
      <c r="AN28"/>
      <c r="AO28"/>
      <c r="AP28"/>
      <c r="AQ28"/>
      <c r="AR28"/>
      <c r="AS28"/>
      <c r="AT28"/>
      <c r="AU28"/>
      <c r="AV28"/>
      <c r="AW28"/>
      <c r="AX28"/>
      <c r="AY28"/>
      <c r="AZ28"/>
      <c r="BA28"/>
      <c r="BB28"/>
    </row>
    <row r="29" spans="1:54" ht="22.5" customHeight="1">
      <c r="A29"/>
      <c r="B29"/>
      <c r="C29"/>
      <c r="D29" s="366"/>
      <c r="E29" s="188" t="s">
        <v>101</v>
      </c>
      <c r="F29" s="120" t="s">
        <v>66</v>
      </c>
      <c r="G29" s="120" t="s">
        <v>66</v>
      </c>
      <c r="H29" s="264" t="s">
        <v>66</v>
      </c>
      <c r="I29" s="189" t="s">
        <v>101</v>
      </c>
      <c r="J29" s="120" t="s">
        <v>66</v>
      </c>
      <c r="K29" s="120" t="s">
        <v>66</v>
      </c>
      <c r="L29" s="190" t="s">
        <v>66</v>
      </c>
      <c r="M29"/>
      <c r="N29"/>
      <c r="O29"/>
      <c r="P29"/>
      <c r="Q29" s="291"/>
      <c r="R29"/>
      <c r="S29"/>
      <c r="T29"/>
      <c r="U29"/>
      <c r="V29" s="292"/>
      <c r="W29"/>
      <c r="X29" s="216"/>
      <c r="Y29" s="183"/>
      <c r="Z29" s="183"/>
      <c r="AA29" s="183"/>
      <c r="AB29" s="1"/>
      <c r="AC29"/>
      <c r="AD29"/>
      <c r="AE29" s="27"/>
      <c r="AF29"/>
      <c r="AH29"/>
      <c r="AI29"/>
      <c r="AJ29"/>
      <c r="AK29"/>
      <c r="AL29"/>
      <c r="AM29"/>
      <c r="AN29"/>
      <c r="AO29"/>
      <c r="AP29"/>
      <c r="AQ29"/>
      <c r="AR29"/>
      <c r="AS29"/>
      <c r="AT29"/>
      <c r="AU29"/>
      <c r="AV29"/>
      <c r="AW29"/>
      <c r="AX29"/>
      <c r="AY29"/>
      <c r="AZ29"/>
      <c r="BA29"/>
      <c r="BB29"/>
    </row>
    <row r="30" spans="1:54" ht="30" customHeight="1">
      <c r="A30"/>
      <c r="B30"/>
      <c r="C30"/>
      <c r="D30" s="268" t="s">
        <v>68</v>
      </c>
      <c r="E30" s="269">
        <v>6480000</v>
      </c>
      <c r="F30" s="270">
        <f>IF(E30="",0,ROUNDDOWN(E30/(1+消費税率),0))</f>
        <v>6000000</v>
      </c>
      <c r="G30" s="271">
        <f>F30</f>
        <v>6000000</v>
      </c>
      <c r="H30" s="270">
        <f>MIN(補助上限額,ROUNDDOWN(G30*2/3,0))</f>
        <v>4000000</v>
      </c>
      <c r="I30" s="272">
        <f>'機械装置費'!K30</f>
        <v>5400000</v>
      </c>
      <c r="J30" s="271">
        <f>'機械装置費'!L30</f>
        <v>5000000</v>
      </c>
      <c r="K30" s="243">
        <f>'機械装置費'!M30</f>
        <v>5000000</v>
      </c>
      <c r="L30" s="273">
        <f>MIN(H30,ROUNDDOWN(K30*2/3,0))</f>
        <v>3333333</v>
      </c>
      <c r="M30"/>
      <c r="N30"/>
      <c r="O30"/>
      <c r="P30"/>
      <c r="Q30" s="308" t="str">
        <f>L5</f>
        <v>Ｂ金属株式会社</v>
      </c>
      <c r="R30"/>
      <c r="S30" s="216"/>
      <c r="T30"/>
      <c r="U30"/>
      <c r="V30" s="292"/>
      <c r="W30"/>
      <c r="X30" s="216"/>
      <c r="Y30" s="192"/>
      <c r="Z30" s="192"/>
      <c r="AA30" s="192"/>
      <c r="AB30" s="1"/>
      <c r="AC30"/>
      <c r="AD30"/>
      <c r="AE30" s="141"/>
      <c r="AF30"/>
      <c r="AH30"/>
      <c r="AI30"/>
      <c r="AJ30"/>
      <c r="AK30"/>
      <c r="AL30"/>
      <c r="AM30"/>
      <c r="AN30"/>
      <c r="AO30"/>
      <c r="AP30"/>
      <c r="AQ30"/>
      <c r="AR30"/>
      <c r="AS30"/>
      <c r="AT30"/>
      <c r="AU30"/>
      <c r="AV30"/>
      <c r="AW30"/>
      <c r="AX30"/>
      <c r="AY30"/>
      <c r="AZ30"/>
      <c r="BA30"/>
      <c r="BB30"/>
    </row>
    <row r="31" spans="1:54" ht="30" customHeight="1" thickBot="1">
      <c r="A31" s="197"/>
      <c r="B31" s="197"/>
      <c r="C31" s="197"/>
      <c r="D31" s="265" t="s">
        <v>27</v>
      </c>
      <c r="E31" s="241">
        <f aca="true" t="shared" si="2" ref="E31:L31">SUM(E30:E30)</f>
        <v>6480000</v>
      </c>
      <c r="F31" s="241">
        <f t="shared" si="2"/>
        <v>6000000</v>
      </c>
      <c r="G31" s="242">
        <f t="shared" si="2"/>
        <v>6000000</v>
      </c>
      <c r="H31" s="266">
        <f t="shared" si="2"/>
        <v>4000000</v>
      </c>
      <c r="I31" s="244">
        <f t="shared" si="2"/>
        <v>5400000</v>
      </c>
      <c r="J31" s="245">
        <f t="shared" si="2"/>
        <v>5000000</v>
      </c>
      <c r="K31" s="245">
        <f t="shared" si="2"/>
        <v>5000000</v>
      </c>
      <c r="L31" s="267">
        <f t="shared" si="2"/>
        <v>3333333</v>
      </c>
      <c r="M31"/>
      <c r="N31"/>
      <c r="O31"/>
      <c r="P31"/>
      <c r="Q31"/>
      <c r="R31" s="216"/>
      <c r="S31" s="275"/>
      <c r="T31" s="254"/>
      <c r="U31" s="198"/>
      <c r="V31" s="303"/>
      <c r="W31" s="198"/>
      <c r="X31" s="254"/>
      <c r="Y31" s="192"/>
      <c r="Z31" s="192"/>
      <c r="AA31" s="192"/>
      <c r="AB31" s="59"/>
      <c r="AC31"/>
      <c r="AD31"/>
      <c r="AE31" s="118"/>
      <c r="AF31"/>
      <c r="AH31"/>
      <c r="AI31"/>
      <c r="AJ31"/>
      <c r="AK31"/>
      <c r="AL31"/>
      <c r="AM31"/>
      <c r="AN31"/>
      <c r="AO31"/>
      <c r="AP31"/>
      <c r="AQ31"/>
      <c r="AR31"/>
      <c r="AS31"/>
      <c r="AT31"/>
      <c r="AU31"/>
      <c r="AV31"/>
      <c r="AW31"/>
      <c r="AX31"/>
      <c r="AY31"/>
      <c r="AZ31"/>
      <c r="BA31"/>
      <c r="BB31"/>
    </row>
    <row r="32" spans="1:55" ht="30" customHeight="1" thickTop="1">
      <c r="A32"/>
      <c r="C32" s="199"/>
      <c r="D32" s="200"/>
      <c r="E32" s="199"/>
      <c r="F32" s="199"/>
      <c r="G32" s="199"/>
      <c r="H32" s="199"/>
      <c r="I32" s="199"/>
      <c r="J32" s="199"/>
      <c r="K32" s="201" t="s">
        <v>40</v>
      </c>
      <c r="L32" s="249" t="str">
        <f>IF(L31&gt;補助上限額,"×","○")</f>
        <v>○</v>
      </c>
      <c r="M32"/>
      <c r="N32"/>
      <c r="O32"/>
      <c r="P32"/>
      <c r="Q32"/>
      <c r="R32" s="207"/>
      <c r="S32" s="202"/>
      <c r="T32" s="202"/>
      <c r="Y32" s="192"/>
      <c r="Z32" s="192"/>
      <c r="AA32" s="192"/>
      <c r="AB32" s="149"/>
      <c r="AC32"/>
      <c r="AD32"/>
      <c r="AE32" s="118"/>
      <c r="AF32"/>
      <c r="AH32"/>
      <c r="AI32"/>
      <c r="AJ32"/>
      <c r="AK32"/>
      <c r="AL32"/>
      <c r="AM32"/>
      <c r="AN32"/>
      <c r="AO32"/>
      <c r="AP32"/>
      <c r="AQ32"/>
      <c r="AR32"/>
      <c r="AS32"/>
      <c r="AT32"/>
      <c r="AU32"/>
      <c r="AV32"/>
      <c r="AW32"/>
      <c r="AX32"/>
      <c r="AY32"/>
      <c r="AZ32"/>
      <c r="BA32"/>
      <c r="BB32"/>
      <c r="BC32"/>
    </row>
    <row r="33" spans="1:55" ht="30" customHeight="1">
      <c r="A33"/>
      <c r="C33" s="199"/>
      <c r="D33" s="200"/>
      <c r="E33" s="199"/>
      <c r="F33" s="199"/>
      <c r="G33" s="199"/>
      <c r="H33" s="199"/>
      <c r="I33" s="199"/>
      <c r="J33" s="199"/>
      <c r="K33" s="204"/>
      <c r="L33" s="205"/>
      <c r="M33" s="127"/>
      <c r="N33"/>
      <c r="O33"/>
      <c r="P33"/>
      <c r="Q33"/>
      <c r="R33" s="207"/>
      <c r="S33" s="208"/>
      <c r="T33" s="208"/>
      <c r="Y33" s="192"/>
      <c r="Z33" s="192"/>
      <c r="AA33" s="192"/>
      <c r="AB33" s="59"/>
      <c r="AC33"/>
      <c r="AD33"/>
      <c r="AE33" s="118"/>
      <c r="AF33" s="118"/>
      <c r="AH33"/>
      <c r="AI33"/>
      <c r="AJ33"/>
      <c r="AK33"/>
      <c r="AL33"/>
      <c r="AM33"/>
      <c r="AN33"/>
      <c r="AO33"/>
      <c r="AP33"/>
      <c r="AQ33"/>
      <c r="AR33"/>
      <c r="AS33"/>
      <c r="AT33"/>
      <c r="AU33"/>
      <c r="AV33"/>
      <c r="AW33"/>
      <c r="AX33"/>
      <c r="AY33"/>
      <c r="AZ33"/>
      <c r="BA33"/>
      <c r="BB33"/>
      <c r="BC33"/>
    </row>
    <row r="34" spans="3:55" ht="30" customHeight="1">
      <c r="C34" s="10"/>
      <c r="D34" s="209" t="s">
        <v>28</v>
      </c>
      <c r="E34" s="10"/>
      <c r="F34" s="10"/>
      <c r="G34" s="10"/>
      <c r="H34" s="10"/>
      <c r="I34" s="10"/>
      <c r="J34" s="20"/>
      <c r="L34" s="210"/>
      <c r="M34" s="127"/>
      <c r="N34"/>
      <c r="O34"/>
      <c r="P34"/>
      <c r="Q34"/>
      <c r="R34" s="211"/>
      <c r="S34" s="208"/>
      <c r="T34" s="212"/>
      <c r="Y34" s="192"/>
      <c r="Z34" s="192"/>
      <c r="AA34" s="192"/>
      <c r="AB34" s="1"/>
      <c r="AC34"/>
      <c r="AD34"/>
      <c r="AE34" s="235"/>
      <c r="AF34" s="118"/>
      <c r="AG34" s="118"/>
      <c r="AH34"/>
      <c r="AI34"/>
      <c r="AJ34"/>
      <c r="AK34"/>
      <c r="AL34"/>
      <c r="AM34"/>
      <c r="AN34"/>
      <c r="AO34"/>
      <c r="AP34"/>
      <c r="AQ34"/>
      <c r="AR34"/>
      <c r="AS34"/>
      <c r="AT34"/>
      <c r="AU34"/>
      <c r="AV34"/>
      <c r="AW34"/>
      <c r="AX34"/>
      <c r="AY34"/>
      <c r="AZ34"/>
      <c r="BA34"/>
      <c r="BB34"/>
      <c r="BC34"/>
    </row>
    <row r="35" spans="3:55" ht="30" customHeight="1">
      <c r="C35" s="10"/>
      <c r="D35" s="214" t="s">
        <v>29</v>
      </c>
      <c r="E35" s="10"/>
      <c r="F35" s="10"/>
      <c r="G35" s="10"/>
      <c r="H35" s="10"/>
      <c r="I35" s="10"/>
      <c r="J35" s="20"/>
      <c r="M35"/>
      <c r="N35"/>
      <c r="O35"/>
      <c r="P35"/>
      <c r="Q35" s="216"/>
      <c r="R35"/>
      <c r="S35"/>
      <c r="T35"/>
      <c r="U35"/>
      <c r="V35" s="292"/>
      <c r="W35"/>
      <c r="X35"/>
      <c r="Y35" s="192"/>
      <c r="Z35" s="192"/>
      <c r="AA35" s="192"/>
      <c r="AB35" s="1"/>
      <c r="AC35"/>
      <c r="AD35"/>
      <c r="AG35" s="123"/>
      <c r="AH35"/>
      <c r="AI35"/>
      <c r="AJ35"/>
      <c r="AK35"/>
      <c r="AL35"/>
      <c r="AM35"/>
      <c r="AN35"/>
      <c r="AO35"/>
      <c r="AP35"/>
      <c r="AQ35"/>
      <c r="AR35"/>
      <c r="AS35"/>
      <c r="AT35"/>
      <c r="AU35"/>
      <c r="AV35"/>
      <c r="AW35"/>
      <c r="AX35"/>
      <c r="AY35"/>
      <c r="AZ35"/>
      <c r="BA35"/>
      <c r="BB35"/>
      <c r="BC35"/>
    </row>
    <row r="36" spans="3:55" ht="30" customHeight="1">
      <c r="C36" s="10"/>
      <c r="D36" s="215" t="s">
        <v>30</v>
      </c>
      <c r="E36" s="10"/>
      <c r="F36" s="10"/>
      <c r="G36" s="10"/>
      <c r="H36" s="10"/>
      <c r="I36" s="10"/>
      <c r="J36" s="20"/>
      <c r="M36"/>
      <c r="N36" s="127"/>
      <c r="O36"/>
      <c r="P36"/>
      <c r="Q36" s="274"/>
      <c r="R36"/>
      <c r="S36"/>
      <c r="T36"/>
      <c r="U36"/>
      <c r="V36" s="292"/>
      <c r="W36"/>
      <c r="X36"/>
      <c r="Y36" s="192"/>
      <c r="Z36" s="192"/>
      <c r="AA36" s="192"/>
      <c r="AB36" s="1"/>
      <c r="AC36"/>
      <c r="AD36"/>
      <c r="AH36"/>
      <c r="AI36"/>
      <c r="AJ36"/>
      <c r="AK36"/>
      <c r="AL36"/>
      <c r="AM36"/>
      <c r="AN36"/>
      <c r="AO36"/>
      <c r="AP36"/>
      <c r="AQ36"/>
      <c r="AR36"/>
      <c r="AS36"/>
      <c r="AT36"/>
      <c r="AU36"/>
      <c r="AV36"/>
      <c r="AW36"/>
      <c r="AX36"/>
      <c r="AY36"/>
      <c r="AZ36"/>
      <c r="BA36"/>
      <c r="BB36"/>
      <c r="BC36"/>
    </row>
    <row r="37" spans="3:55" ht="30" customHeight="1">
      <c r="C37" s="10"/>
      <c r="D37" s="217"/>
      <c r="E37" s="10"/>
      <c r="F37" s="10"/>
      <c r="G37" s="10"/>
      <c r="H37" s="10"/>
      <c r="I37" s="10"/>
      <c r="J37" s="20"/>
      <c r="M37"/>
      <c r="N37" s="127"/>
      <c r="O37"/>
      <c r="P37"/>
      <c r="Q37" s="206"/>
      <c r="R37"/>
      <c r="S37"/>
      <c r="T37"/>
      <c r="U37"/>
      <c r="V37" s="292"/>
      <c r="W37"/>
      <c r="X37"/>
      <c r="Y37" s="192"/>
      <c r="Z37" s="192"/>
      <c r="AA37" s="192"/>
      <c r="AB37" s="1"/>
      <c r="AC37"/>
      <c r="AD37"/>
      <c r="AH37"/>
      <c r="AI37"/>
      <c r="AJ37"/>
      <c r="AK37"/>
      <c r="AL37"/>
      <c r="AM37"/>
      <c r="AN37"/>
      <c r="AO37"/>
      <c r="AP37"/>
      <c r="AQ37"/>
      <c r="AR37"/>
      <c r="AS37"/>
      <c r="AT37"/>
      <c r="AU37"/>
      <c r="AV37"/>
      <c r="AW37"/>
      <c r="AX37"/>
      <c r="AY37"/>
      <c r="AZ37"/>
      <c r="BA37"/>
      <c r="BB37"/>
      <c r="BC37"/>
    </row>
    <row r="38" spans="4:55" ht="30" customHeight="1">
      <c r="D38" s="356" t="s">
        <v>69</v>
      </c>
      <c r="E38" s="356"/>
      <c r="F38" s="356"/>
      <c r="G38" s="20"/>
      <c r="H38" s="357" t="s">
        <v>6</v>
      </c>
      <c r="I38" s="357"/>
      <c r="J38" s="357"/>
      <c r="L38" s="218"/>
      <c r="M38"/>
      <c r="N38"/>
      <c r="O38"/>
      <c r="P38"/>
      <c r="Q38" s="211"/>
      <c r="R38"/>
      <c r="S38"/>
      <c r="T38"/>
      <c r="U38"/>
      <c r="V38" s="292"/>
      <c r="W38"/>
      <c r="X38"/>
      <c r="Y38" s="192"/>
      <c r="Z38" s="192"/>
      <c r="AA38" s="192"/>
      <c r="AB38" s="1"/>
      <c r="AH38"/>
      <c r="AI38"/>
      <c r="AJ38"/>
      <c r="AK38"/>
      <c r="AL38"/>
      <c r="AM38"/>
      <c r="AN38"/>
      <c r="AO38"/>
      <c r="AP38"/>
      <c r="AQ38"/>
      <c r="AR38"/>
      <c r="AS38"/>
      <c r="AT38"/>
      <c r="AU38"/>
      <c r="AV38"/>
      <c r="AW38"/>
      <c r="AX38"/>
      <c r="AY38"/>
      <c r="AZ38"/>
      <c r="BA38"/>
      <c r="BB38"/>
      <c r="BC38"/>
    </row>
    <row r="39" spans="4:58" ht="30" customHeight="1">
      <c r="D39" s="332" t="s">
        <v>70</v>
      </c>
      <c r="E39" s="334" t="s">
        <v>627</v>
      </c>
      <c r="F39" s="332" t="s">
        <v>7</v>
      </c>
      <c r="G39" s="220"/>
      <c r="H39" s="336" t="s">
        <v>70</v>
      </c>
      <c r="I39" s="337"/>
      <c r="J39" s="332" t="s">
        <v>71</v>
      </c>
      <c r="K39" s="332" t="s">
        <v>72</v>
      </c>
      <c r="L39" s="218"/>
      <c r="M39"/>
      <c r="N39"/>
      <c r="O39"/>
      <c r="P39"/>
      <c r="Q39"/>
      <c r="R39"/>
      <c r="S39"/>
      <c r="T39"/>
      <c r="U39"/>
      <c r="V39" s="292"/>
      <c r="W39"/>
      <c r="X39"/>
      <c r="Y39" s="192"/>
      <c r="Z39" s="192"/>
      <c r="AA39" s="192"/>
      <c r="AB39" s="1"/>
      <c r="AI39"/>
      <c r="AJ39"/>
      <c r="AK39"/>
      <c r="AL39"/>
      <c r="AM39"/>
      <c r="AN39"/>
      <c r="AO39"/>
      <c r="AP39"/>
      <c r="AQ39"/>
      <c r="AR39"/>
      <c r="AS39"/>
      <c r="AT39"/>
      <c r="AU39"/>
      <c r="AV39"/>
      <c r="AW39"/>
      <c r="AX39"/>
      <c r="AY39"/>
      <c r="AZ39"/>
      <c r="BA39"/>
      <c r="BB39"/>
      <c r="BC39"/>
      <c r="BD39"/>
      <c r="BE39"/>
      <c r="BF39"/>
    </row>
    <row r="40" spans="4:54" ht="30" customHeight="1">
      <c r="D40" s="333"/>
      <c r="E40" s="335"/>
      <c r="F40" s="335"/>
      <c r="G40" s="220"/>
      <c r="H40" s="338"/>
      <c r="I40" s="339"/>
      <c r="J40" s="335"/>
      <c r="K40" s="335"/>
      <c r="L40" s="218"/>
      <c r="M40"/>
      <c r="N40"/>
      <c r="O40"/>
      <c r="P40"/>
      <c r="Q40"/>
      <c r="R40"/>
      <c r="S40"/>
      <c r="T40"/>
      <c r="U40"/>
      <c r="V40" s="292"/>
      <c r="W40"/>
      <c r="X40"/>
      <c r="Y40" s="192"/>
      <c r="Z40" s="192"/>
      <c r="AA40" s="192"/>
      <c r="AB40" s="1"/>
      <c r="AH40"/>
      <c r="AI40"/>
      <c r="AJ40"/>
      <c r="AK40"/>
      <c r="AL40"/>
      <c r="AM40"/>
      <c r="AN40"/>
      <c r="AO40"/>
      <c r="AP40"/>
      <c r="AQ40"/>
      <c r="AR40"/>
      <c r="AS40"/>
      <c r="AT40"/>
      <c r="AU40"/>
      <c r="AV40"/>
      <c r="AW40"/>
      <c r="AX40"/>
      <c r="AY40"/>
      <c r="AZ40"/>
      <c r="BA40"/>
      <c r="BB40"/>
    </row>
    <row r="41" spans="4:47" ht="30" customHeight="1">
      <c r="D41" s="221" t="s">
        <v>8</v>
      </c>
      <c r="E41" s="170">
        <f>E45-E42-E43-E44</f>
        <v>2066667</v>
      </c>
      <c r="F41" s="222"/>
      <c r="G41" s="220"/>
      <c r="H41" s="329" t="s">
        <v>73</v>
      </c>
      <c r="I41" s="330"/>
      <c r="J41" s="223">
        <v>0</v>
      </c>
      <c r="K41" s="222"/>
      <c r="L41" s="218"/>
      <c r="M41"/>
      <c r="N41"/>
      <c r="O41"/>
      <c r="P41"/>
      <c r="Q41"/>
      <c r="R41"/>
      <c r="S41"/>
      <c r="T41"/>
      <c r="U41"/>
      <c r="V41" s="292"/>
      <c r="W41"/>
      <c r="X41"/>
      <c r="Y41" s="2"/>
      <c r="Z41" s="2"/>
      <c r="AA41"/>
      <c r="AB41"/>
      <c r="AC41"/>
      <c r="AD41"/>
      <c r="AH41"/>
      <c r="AI41"/>
      <c r="AJ41"/>
      <c r="AK41"/>
      <c r="AL41"/>
      <c r="AM41"/>
      <c r="AN41"/>
      <c r="AO41"/>
      <c r="AP41"/>
      <c r="AQ41"/>
      <c r="AR41"/>
      <c r="AS41"/>
      <c r="AT41"/>
      <c r="AU41"/>
    </row>
    <row r="42" spans="4:42" ht="30" customHeight="1">
      <c r="D42" s="224" t="s">
        <v>9</v>
      </c>
      <c r="E42" s="170">
        <f>L31</f>
        <v>3333333</v>
      </c>
      <c r="F42" s="225"/>
      <c r="G42" s="220"/>
      <c r="H42" s="329" t="s">
        <v>10</v>
      </c>
      <c r="I42" s="330"/>
      <c r="J42" s="170">
        <f>J44-J41-J43</f>
        <v>3333333</v>
      </c>
      <c r="K42" s="263" t="str">
        <f>IF(J42=0,"",'使い方'!E24)</f>
        <v>△○信用金庫　○○支店</v>
      </c>
      <c r="L42" s="218"/>
      <c r="M42"/>
      <c r="N42"/>
      <c r="O42"/>
      <c r="P42"/>
      <c r="Q42"/>
      <c r="R42"/>
      <c r="S42"/>
      <c r="T42"/>
      <c r="U42"/>
      <c r="V42" s="292"/>
      <c r="W42"/>
      <c r="X42"/>
      <c r="AD42" s="203"/>
      <c r="AH42"/>
      <c r="AI42"/>
      <c r="AJ42"/>
      <c r="AK42"/>
      <c r="AL42"/>
      <c r="AM42"/>
      <c r="AN42"/>
      <c r="AO42"/>
      <c r="AP42"/>
    </row>
    <row r="43" spans="4:42" ht="30" customHeight="1">
      <c r="D43" s="221" t="s">
        <v>11</v>
      </c>
      <c r="E43" s="170">
        <v>0</v>
      </c>
      <c r="F43" s="262">
        <f>IF(E43=0,"",'使い方'!E24)</f>
      </c>
      <c r="G43" s="220"/>
      <c r="H43" s="329" t="s">
        <v>74</v>
      </c>
      <c r="I43" s="330"/>
      <c r="J43" s="223"/>
      <c r="K43" s="226"/>
      <c r="L43" s="218"/>
      <c r="M43"/>
      <c r="N43"/>
      <c r="O43"/>
      <c r="P43"/>
      <c r="Q43"/>
      <c r="R43"/>
      <c r="S43"/>
      <c r="T43"/>
      <c r="U43"/>
      <c r="V43" s="292"/>
      <c r="W43"/>
      <c r="X43"/>
      <c r="AD43" s="203"/>
      <c r="AH43"/>
      <c r="AI43"/>
      <c r="AJ43"/>
      <c r="AK43"/>
      <c r="AL43"/>
      <c r="AM43"/>
      <c r="AN43"/>
      <c r="AO43"/>
      <c r="AP43"/>
    </row>
    <row r="44" spans="4:42" ht="30" customHeight="1">
      <c r="D44" s="221" t="s">
        <v>12</v>
      </c>
      <c r="E44" s="170"/>
      <c r="F44" s="226"/>
      <c r="G44" s="227"/>
      <c r="H44" s="331" t="s">
        <v>13</v>
      </c>
      <c r="I44" s="330"/>
      <c r="J44" s="170">
        <f>E42</f>
        <v>3333333</v>
      </c>
      <c r="K44" s="228"/>
      <c r="L44" s="218"/>
      <c r="M44"/>
      <c r="N44"/>
      <c r="O44"/>
      <c r="P44"/>
      <c r="Q44"/>
      <c r="R44"/>
      <c r="S44"/>
      <c r="T44"/>
      <c r="U44"/>
      <c r="V44" s="292"/>
      <c r="W44"/>
      <c r="X44"/>
      <c r="AA44" s="118"/>
      <c r="AB44" s="213"/>
      <c r="AC44" s="118"/>
      <c r="AD44" s="118"/>
      <c r="AH44"/>
      <c r="AI44"/>
      <c r="AJ44"/>
      <c r="AK44"/>
      <c r="AL44"/>
      <c r="AM44"/>
      <c r="AN44"/>
      <c r="AO44"/>
      <c r="AP44"/>
    </row>
    <row r="45" spans="3:42" ht="24.75" customHeight="1">
      <c r="C45" s="227"/>
      <c r="D45" s="221" t="s">
        <v>14</v>
      </c>
      <c r="E45" s="170">
        <f>I31</f>
        <v>5400000</v>
      </c>
      <c r="F45" s="222"/>
      <c r="G45" s="227"/>
      <c r="H45" s="227"/>
      <c r="I45" s="227"/>
      <c r="J45" s="20"/>
      <c r="L45" s="218"/>
      <c r="M45"/>
      <c r="N45"/>
      <c r="O45"/>
      <c r="P45"/>
      <c r="Q45"/>
      <c r="R45"/>
      <c r="S45"/>
      <c r="T45"/>
      <c r="U45"/>
      <c r="V45" s="292"/>
      <c r="W45"/>
      <c r="X45"/>
      <c r="Y45"/>
      <c r="AA45" s="118"/>
      <c r="AB45"/>
      <c r="AD45" s="118"/>
      <c r="AH45"/>
      <c r="AI45"/>
      <c r="AJ45"/>
      <c r="AK45"/>
      <c r="AL45"/>
      <c r="AM45"/>
      <c r="AN45"/>
      <c r="AO45"/>
      <c r="AP45"/>
    </row>
    <row r="46" spans="3:41" ht="21.75" customHeight="1">
      <c r="C46" s="229"/>
      <c r="D46" s="20"/>
      <c r="E46" s="229"/>
      <c r="F46" s="229"/>
      <c r="G46" s="229"/>
      <c r="H46" s="230" t="s">
        <v>15</v>
      </c>
      <c r="I46" s="230"/>
      <c r="J46" s="229"/>
      <c r="L46" s="218"/>
      <c r="M46"/>
      <c r="N46"/>
      <c r="O46"/>
      <c r="P46"/>
      <c r="Q46"/>
      <c r="R46"/>
      <c r="S46"/>
      <c r="T46"/>
      <c r="U46"/>
      <c r="V46" s="292"/>
      <c r="W46"/>
      <c r="X46"/>
      <c r="Y46"/>
      <c r="Z46" s="118"/>
      <c r="AA46" s="141"/>
      <c r="AB46" s="216"/>
      <c r="AC46" s="59"/>
      <c r="AD46"/>
      <c r="AH46"/>
      <c r="AI46"/>
      <c r="AJ46"/>
      <c r="AK46"/>
      <c r="AL46"/>
      <c r="AM46"/>
      <c r="AN46"/>
      <c r="AO46"/>
    </row>
    <row r="47" spans="3:45" ht="22.5" customHeight="1">
      <c r="C47" s="231"/>
      <c r="D47" s="20"/>
      <c r="E47" s="231"/>
      <c r="F47" s="231"/>
      <c r="G47" s="231"/>
      <c r="H47" s="232"/>
      <c r="I47" s="233" t="str">
        <f>'使い方'!F26</f>
        <v>総務部長　経済洋子</v>
      </c>
      <c r="J47" s="231"/>
      <c r="L47" s="218"/>
      <c r="M47"/>
      <c r="N47"/>
      <c r="O47"/>
      <c r="P47"/>
      <c r="Q47"/>
      <c r="R47"/>
      <c r="S47"/>
      <c r="T47"/>
      <c r="U47"/>
      <c r="V47" s="292"/>
      <c r="W47"/>
      <c r="X47"/>
      <c r="Y47"/>
      <c r="Z47"/>
      <c r="AA47"/>
      <c r="AB47"/>
      <c r="AC47" s="2"/>
      <c r="AD47" s="2"/>
      <c r="AH47"/>
      <c r="AI47"/>
      <c r="AJ47"/>
      <c r="AK47"/>
      <c r="AL47"/>
      <c r="AM47"/>
      <c r="AN47"/>
      <c r="AO47"/>
      <c r="AP47"/>
      <c r="AQ47"/>
      <c r="AR47"/>
      <c r="AS47"/>
    </row>
    <row r="48" spans="8:45" ht="30" customHeight="1">
      <c r="H48" s="63" t="s">
        <v>31</v>
      </c>
      <c r="I48" s="63"/>
      <c r="L48" s="218"/>
      <c r="M48"/>
      <c r="N48"/>
      <c r="O48"/>
      <c r="P48"/>
      <c r="Q48"/>
      <c r="R48"/>
      <c r="S48"/>
      <c r="T48"/>
      <c r="U48"/>
      <c r="V48" s="292"/>
      <c r="W48"/>
      <c r="X48"/>
      <c r="Y48"/>
      <c r="Z48"/>
      <c r="AA48"/>
      <c r="AB48"/>
      <c r="AC48" s="219"/>
      <c r="AD48" s="142"/>
      <c r="AH48"/>
      <c r="AI48"/>
      <c r="AJ48"/>
      <c r="AK48"/>
      <c r="AL48"/>
      <c r="AM48"/>
      <c r="AN48"/>
      <c r="AO48"/>
      <c r="AP48"/>
      <c r="AQ48"/>
      <c r="AR48"/>
      <c r="AS48"/>
    </row>
    <row r="49" spans="8:45" ht="30" customHeight="1">
      <c r="H49" s="63"/>
      <c r="I49" s="234" t="str">
        <f>'使い方'!F27</f>
        <v>TEL　052-561-8261</v>
      </c>
      <c r="M49"/>
      <c r="N49"/>
      <c r="O49"/>
      <c r="P49"/>
      <c r="Q49"/>
      <c r="R49"/>
      <c r="S49"/>
      <c r="T49"/>
      <c r="U49"/>
      <c r="V49" s="292"/>
      <c r="W49"/>
      <c r="X49"/>
      <c r="Y49"/>
      <c r="Z49"/>
      <c r="AA49"/>
      <c r="AB49"/>
      <c r="AC49" s="219"/>
      <c r="AD49" s="26"/>
      <c r="AH49"/>
      <c r="AI49"/>
      <c r="AJ49"/>
      <c r="AK49"/>
      <c r="AL49"/>
      <c r="AM49"/>
      <c r="AN49"/>
      <c r="AO49"/>
      <c r="AP49"/>
      <c r="AQ49"/>
      <c r="AR49"/>
      <c r="AS49"/>
    </row>
    <row r="50" spans="13:45" ht="30" customHeight="1">
      <c r="M50"/>
      <c r="N50"/>
      <c r="O50"/>
      <c r="P50"/>
      <c r="Q50"/>
      <c r="R50"/>
      <c r="S50"/>
      <c r="T50"/>
      <c r="U50"/>
      <c r="V50" s="292"/>
      <c r="W50"/>
      <c r="X50"/>
      <c r="Y50"/>
      <c r="Z50"/>
      <c r="AA50"/>
      <c r="AB50"/>
      <c r="AC50" s="219"/>
      <c r="AD50" s="26"/>
      <c r="AH50"/>
      <c r="AI50"/>
      <c r="AJ50"/>
      <c r="AK50"/>
      <c r="AL50"/>
      <c r="AM50"/>
      <c r="AN50"/>
      <c r="AO50"/>
      <c r="AP50"/>
      <c r="AQ50"/>
      <c r="AR50"/>
      <c r="AS50"/>
    </row>
    <row r="51" spans="14:26" ht="13.5">
      <c r="N51"/>
      <c r="O51"/>
      <c r="P51"/>
      <c r="Q51"/>
      <c r="Y51" s="123"/>
      <c r="Z51" s="123"/>
    </row>
    <row r="52" spans="14:26" ht="13.5">
      <c r="N52"/>
      <c r="O52"/>
      <c r="P52"/>
      <c r="Q52"/>
      <c r="Y52" s="123"/>
      <c r="Z52" s="123"/>
    </row>
    <row r="53" spans="14:17" ht="13.5">
      <c r="N53"/>
      <c r="O53"/>
      <c r="P53"/>
      <c r="Q53"/>
    </row>
  </sheetData>
  <sheetProtection/>
  <mergeCells count="52">
    <mergeCell ref="O6:O7"/>
    <mergeCell ref="P6:Q7"/>
    <mergeCell ref="O10:O11"/>
    <mergeCell ref="P10:Q11"/>
    <mergeCell ref="E9:H9"/>
    <mergeCell ref="I9:L9"/>
    <mergeCell ref="O12:O13"/>
    <mergeCell ref="P12:Q13"/>
    <mergeCell ref="E10:F10"/>
    <mergeCell ref="I10:J10"/>
    <mergeCell ref="E27:F27"/>
    <mergeCell ref="I27:J27"/>
    <mergeCell ref="E22:H22"/>
    <mergeCell ref="E11:F11"/>
    <mergeCell ref="I11:J11"/>
    <mergeCell ref="O14:O15"/>
    <mergeCell ref="D38:F38"/>
    <mergeCell ref="H38:J38"/>
    <mergeCell ref="P21:Q22"/>
    <mergeCell ref="P19:Q19"/>
    <mergeCell ref="P20:Q20"/>
    <mergeCell ref="D28:D29"/>
    <mergeCell ref="E28:F28"/>
    <mergeCell ref="I28:J28"/>
    <mergeCell ref="D24:D25"/>
    <mergeCell ref="O18:O22"/>
    <mergeCell ref="J39:J40"/>
    <mergeCell ref="K39:K40"/>
    <mergeCell ref="AF2:AG2"/>
    <mergeCell ref="AF3:AG3"/>
    <mergeCell ref="AF4:AG4"/>
    <mergeCell ref="AF5:AG5"/>
    <mergeCell ref="I26:L26"/>
    <mergeCell ref="P14:Q15"/>
    <mergeCell ref="N10:N11"/>
    <mergeCell ref="N14:N15"/>
    <mergeCell ref="N12:N13"/>
    <mergeCell ref="H41:I41"/>
    <mergeCell ref="H42:I42"/>
    <mergeCell ref="H43:I43"/>
    <mergeCell ref="H44:I44"/>
    <mergeCell ref="D39:D40"/>
    <mergeCell ref="E39:E40"/>
    <mergeCell ref="F39:F40"/>
    <mergeCell ref="H39:I40"/>
    <mergeCell ref="E26:H26"/>
    <mergeCell ref="O23:O24"/>
    <mergeCell ref="P23:Q23"/>
    <mergeCell ref="N18:N22"/>
    <mergeCell ref="N23:N24"/>
    <mergeCell ref="O27:O28"/>
    <mergeCell ref="P27:Q28"/>
  </mergeCells>
  <conditionalFormatting sqref="G31 K31 O10:Q11">
    <cfRule type="expression" priority="14" dxfId="0" stopIfTrue="1">
      <formula>$O$10="×"</formula>
    </cfRule>
  </conditionalFormatting>
  <conditionalFormatting sqref="O12:Q13 H31 L31">
    <cfRule type="expression" priority="13" dxfId="0" stopIfTrue="1">
      <formula>$O$12="×"</formula>
    </cfRule>
  </conditionalFormatting>
  <conditionalFormatting sqref="K32:L32 L31 K24:L24 O14:Q15">
    <cfRule type="expression" priority="12" dxfId="0" stopIfTrue="1">
      <formula>$O$14="×"</formula>
    </cfRule>
  </conditionalFormatting>
  <conditionalFormatting sqref="O18:Q22">
    <cfRule type="expression" priority="11" dxfId="0" stopIfTrue="1">
      <formula>$O$18="×"</formula>
    </cfRule>
  </conditionalFormatting>
  <conditionalFormatting sqref="O23:Q24 K30:L30">
    <cfRule type="expression" priority="10" dxfId="0" stopIfTrue="1">
      <formula>$O$23="×"</formula>
    </cfRule>
  </conditionalFormatting>
  <conditionalFormatting sqref="E30:H30">
    <cfRule type="expression" priority="9" dxfId="0" stopIfTrue="1">
      <formula>OR($E$30&lt;$F$30,$F$30&lt;$G$30,$G$30&lt;$H$30)</formula>
    </cfRule>
  </conditionalFormatting>
  <conditionalFormatting sqref="I30:L30">
    <cfRule type="expression" priority="8" dxfId="0" stopIfTrue="1">
      <formula>OR($I$30&lt;$J$30,$J$30&lt;$K$30,$K$30&lt;$L$30)</formula>
    </cfRule>
  </conditionalFormatting>
  <conditionalFormatting sqref="O6:Q7">
    <cfRule type="expression" priority="3" dxfId="0" stopIfTrue="1">
      <formula>$O$6="×"</formula>
    </cfRule>
  </conditionalFormatting>
  <conditionalFormatting sqref="O27">
    <cfRule type="expression" priority="2" dxfId="0" stopIfTrue="1">
      <formula>$O$27="×"</formula>
    </cfRule>
  </conditionalFormatting>
  <conditionalFormatting sqref="P27">
    <cfRule type="expression" priority="1" dxfId="0" stopIfTrue="1">
      <formula>$O$23="×"</formula>
    </cfRule>
  </conditionalFormatting>
  <dataValidations count="3">
    <dataValidation type="whole" operator="greaterThanOrEqual" allowBlank="1" showInputMessage="1" showErrorMessage="1" errorTitle="0以上の数字を入力して下さい。" imeMode="halfAlpha" sqref="E30:L30">
      <formula1>0</formula1>
    </dataValidation>
    <dataValidation allowBlank="1" showInputMessage="1" showErrorMessage="1" imeMode="hiragana" sqref="H47 C47"/>
    <dataValidation allowBlank="1" showInputMessage="1" showErrorMessage="1" imeMode="halfAlpha" sqref="K42 G31"/>
  </dataValidations>
  <printOptions/>
  <pageMargins left="0.708661417322835" right="0.708661417322835" top="0.748031496062992" bottom="0.748031496062992" header="0.31496062992126" footer="0.31496062992126"/>
  <pageSetup fitToHeight="1" fitToWidth="1" horizontalDpi="600" verticalDpi="600" orientation="portrait" paperSize="9" scale="50" r:id="rId4"/>
  <colBreaks count="1" manualBreakCount="1">
    <brk id="12"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10" customWidth="1"/>
    <col min="2" max="2" width="33.57421875" style="107" customWidth="1"/>
    <col min="3" max="3" width="33.57421875" style="107" hidden="1" customWidth="1"/>
    <col min="4" max="4" width="15.28125" style="106" hidden="1" customWidth="1"/>
    <col min="5" max="5" width="33.57421875" style="107" hidden="1" customWidth="1"/>
    <col min="6" max="6" width="33.57421875" style="105" hidden="1" customWidth="1"/>
    <col min="7" max="7" width="33.57421875" style="110" hidden="1" customWidth="1"/>
    <col min="8" max="9" width="0" style="105" hidden="1" customWidth="1"/>
    <col min="10" max="16384" width="33.57421875" style="105" customWidth="1"/>
  </cols>
  <sheetData>
    <row r="1" spans="1:9" ht="30.75" customHeight="1">
      <c r="A1" s="102" t="s">
        <v>113</v>
      </c>
      <c r="B1" s="103" t="s">
        <v>114</v>
      </c>
      <c r="C1" s="103" t="str">
        <f>CONCATENATE(A1,B1)</f>
        <v>中分類　コード内容</v>
      </c>
      <c r="D1" s="102" t="s">
        <v>115</v>
      </c>
      <c r="E1" s="103" t="s">
        <v>114</v>
      </c>
      <c r="F1" s="103" t="str">
        <f>CONCATENATE(D1,E1)</f>
        <v>全中分類コード内容</v>
      </c>
      <c r="G1" s="104" t="s">
        <v>116</v>
      </c>
      <c r="H1" s="102" t="str">
        <f>CONCATENATE(D1,I1)</f>
        <v>全中分類コード小分類</v>
      </c>
      <c r="I1" s="104" t="s">
        <v>117</v>
      </c>
    </row>
    <row r="2" spans="1:9" ht="30.75" customHeight="1">
      <c r="A2" s="106" t="s">
        <v>118</v>
      </c>
      <c r="B2" s="107" t="s">
        <v>119</v>
      </c>
      <c r="C2" s="108" t="str">
        <f>CONCATENATE(A2,B2)</f>
        <v>01　農業</v>
      </c>
      <c r="D2" s="109" t="s">
        <v>120</v>
      </c>
      <c r="E2" s="107" t="s">
        <v>119</v>
      </c>
      <c r="F2" s="107" t="str">
        <f>CONCATENATE(D2,E2)</f>
        <v>010000　農業</v>
      </c>
      <c r="G2" s="110" t="s">
        <v>121</v>
      </c>
      <c r="H2" s="107" t="str">
        <f>CONCATENATE(D2,I2)</f>
        <v>010000管理，補助的経済活動を行う事業所（01農業） </v>
      </c>
      <c r="I2" s="105" t="s">
        <v>122</v>
      </c>
    </row>
    <row r="3" spans="1:9" ht="30.75" customHeight="1">
      <c r="A3" s="110" t="s">
        <v>123</v>
      </c>
      <c r="B3" s="107" t="s">
        <v>124</v>
      </c>
      <c r="C3" s="108" t="str">
        <f aca="true" t="shared" si="0" ref="C3:C66">CONCATENATE(A3,B3)</f>
        <v>02　林業</v>
      </c>
      <c r="D3" s="109" t="s">
        <v>125</v>
      </c>
      <c r="E3" s="107" t="s">
        <v>124</v>
      </c>
      <c r="F3" s="107" t="str">
        <f aca="true" t="shared" si="1" ref="F3:F66">CONCATENATE(D3,E3)</f>
        <v>020000　林業</v>
      </c>
      <c r="G3" s="110" t="s">
        <v>126</v>
      </c>
      <c r="H3" s="107" t="str">
        <f aca="true" t="shared" si="2" ref="H3:H66">CONCATENATE(D3,I3)</f>
        <v>020000管理，補助的経済活動を行う事業所（02林業） </v>
      </c>
      <c r="I3" s="105" t="s">
        <v>127</v>
      </c>
    </row>
    <row r="4" spans="1:9" ht="30.75" customHeight="1">
      <c r="A4" s="110" t="s">
        <v>128</v>
      </c>
      <c r="B4" s="107" t="s">
        <v>129</v>
      </c>
      <c r="C4" s="108" t="str">
        <f t="shared" si="0"/>
        <v>03　漁業（水産養殖業を除く）</v>
      </c>
      <c r="D4" s="109" t="s">
        <v>130</v>
      </c>
      <c r="E4" s="107" t="s">
        <v>129</v>
      </c>
      <c r="F4" s="107" t="str">
        <f t="shared" si="1"/>
        <v>030000　漁業（水産養殖業を除く）</v>
      </c>
      <c r="G4" s="110" t="s">
        <v>131</v>
      </c>
      <c r="H4" s="107" t="str">
        <f t="shared" si="2"/>
        <v>030000管理，補助的経済活動を行う事業所（03漁業） </v>
      </c>
      <c r="I4" s="105" t="s">
        <v>132</v>
      </c>
    </row>
    <row r="5" spans="1:9" ht="30.75" customHeight="1">
      <c r="A5" s="110" t="s">
        <v>133</v>
      </c>
      <c r="B5" s="107" t="s">
        <v>134</v>
      </c>
      <c r="C5" s="108" t="str">
        <f t="shared" si="0"/>
        <v>04　水産養殖業</v>
      </c>
      <c r="D5" s="109" t="s">
        <v>130</v>
      </c>
      <c r="E5" s="107" t="s">
        <v>134</v>
      </c>
      <c r="F5" s="107" t="str">
        <f t="shared" si="1"/>
        <v>030000　水産養殖業</v>
      </c>
      <c r="G5" s="110" t="s">
        <v>135</v>
      </c>
      <c r="H5" s="107" t="str">
        <f t="shared" si="2"/>
        <v>030000管理，補助的経済活動を行う事業所（04水産養殖業） </v>
      </c>
      <c r="I5" s="105" t="s">
        <v>136</v>
      </c>
    </row>
    <row r="6" spans="1:9" ht="30.75" customHeight="1">
      <c r="A6" s="110" t="s">
        <v>137</v>
      </c>
      <c r="B6" s="107" t="s">
        <v>138</v>
      </c>
      <c r="C6" s="108" t="str">
        <f t="shared" si="0"/>
        <v>05　鉱業，採石業，砂利採取業</v>
      </c>
      <c r="D6" s="109" t="s">
        <v>139</v>
      </c>
      <c r="E6" s="107" t="s">
        <v>140</v>
      </c>
      <c r="F6" s="107" t="str">
        <f t="shared" si="1"/>
        <v>040000　鉱業</v>
      </c>
      <c r="G6" s="110" t="s">
        <v>141</v>
      </c>
      <c r="H6" s="107" t="str">
        <f t="shared" si="2"/>
        <v>040000管理，補助的経済活動を行う事業所（05鉱業，採石業，砂利採取業） </v>
      </c>
      <c r="I6" s="105" t="s">
        <v>142</v>
      </c>
    </row>
    <row r="7" spans="1:9" ht="30.75" customHeight="1">
      <c r="A7" s="110" t="s">
        <v>143</v>
      </c>
      <c r="B7" s="107" t="s">
        <v>144</v>
      </c>
      <c r="C7" s="108" t="str">
        <f t="shared" si="0"/>
        <v>06　総合工事業</v>
      </c>
      <c r="D7" s="109" t="s">
        <v>145</v>
      </c>
      <c r="E7" s="107" t="s">
        <v>144</v>
      </c>
      <c r="F7" s="107" t="str">
        <f t="shared" si="1"/>
        <v>050100　総合工事業</v>
      </c>
      <c r="G7" s="110" t="s">
        <v>146</v>
      </c>
      <c r="H7" s="107" t="str">
        <f t="shared" si="2"/>
        <v>050100管理，補助的経済活動を行う事業所（06総合工事業） </v>
      </c>
      <c r="I7" s="105" t="s">
        <v>147</v>
      </c>
    </row>
    <row r="8" spans="1:9" ht="30.75" customHeight="1">
      <c r="A8" s="110" t="s">
        <v>148</v>
      </c>
      <c r="B8" s="107" t="s">
        <v>149</v>
      </c>
      <c r="C8" s="108" t="str">
        <f t="shared" si="0"/>
        <v>07　職別工事業(設備工事業を除く)</v>
      </c>
      <c r="D8" s="109" t="s">
        <v>150</v>
      </c>
      <c r="E8" s="107" t="s">
        <v>149</v>
      </c>
      <c r="F8" s="107" t="str">
        <f t="shared" si="1"/>
        <v>050300　職別工事業(設備工事業を除く)</v>
      </c>
      <c r="G8" s="110" t="s">
        <v>151</v>
      </c>
      <c r="H8" s="107" t="str">
        <f t="shared" si="2"/>
        <v>050300管理，補助的経済活動を行う事業所（07職別工事業） </v>
      </c>
      <c r="I8" s="105" t="s">
        <v>152</v>
      </c>
    </row>
    <row r="9" spans="1:9" ht="30.75" customHeight="1">
      <c r="A9" s="110" t="s">
        <v>153</v>
      </c>
      <c r="B9" s="107" t="s">
        <v>154</v>
      </c>
      <c r="C9" s="108" t="str">
        <f t="shared" si="0"/>
        <v>08　設備工事業</v>
      </c>
      <c r="D9" s="109" t="s">
        <v>155</v>
      </c>
      <c r="E9" s="107" t="s">
        <v>154</v>
      </c>
      <c r="F9" s="107" t="str">
        <f t="shared" si="1"/>
        <v>050500　設備工事業</v>
      </c>
      <c r="G9" s="110" t="s">
        <v>156</v>
      </c>
      <c r="H9" s="107" t="str">
        <f t="shared" si="2"/>
        <v>050500管理，補助的経済活動を行う事業所（08設備工事業） </v>
      </c>
      <c r="I9" s="105" t="s">
        <v>157</v>
      </c>
    </row>
    <row r="10" spans="1:9" ht="30.75" customHeight="1">
      <c r="A10" s="110" t="s">
        <v>158</v>
      </c>
      <c r="B10" s="107" t="s">
        <v>159</v>
      </c>
      <c r="C10" s="108" t="str">
        <f t="shared" si="0"/>
        <v>09　食料品製造業</v>
      </c>
      <c r="D10" s="109" t="s">
        <v>160</v>
      </c>
      <c r="E10" s="107" t="s">
        <v>159</v>
      </c>
      <c r="F10" s="107" t="str">
        <f t="shared" si="1"/>
        <v>060100　食料品製造業</v>
      </c>
      <c r="G10" s="110" t="s">
        <v>161</v>
      </c>
      <c r="H10" s="107" t="str">
        <f t="shared" si="2"/>
        <v>060100管理，補助的経済活動を行う事業所（09食料品製造業） </v>
      </c>
      <c r="I10" s="105" t="s">
        <v>162</v>
      </c>
    </row>
    <row r="11" spans="1:9" ht="30.75" customHeight="1">
      <c r="A11" s="110" t="s">
        <v>163</v>
      </c>
      <c r="B11" s="107" t="s">
        <v>164</v>
      </c>
      <c r="C11" s="108" t="str">
        <f t="shared" si="0"/>
        <v>10　飲料・たばこ・飼料製造業</v>
      </c>
      <c r="D11" s="109" t="s">
        <v>165</v>
      </c>
      <c r="E11" s="107" t="s">
        <v>164</v>
      </c>
      <c r="F11" s="107" t="str">
        <f t="shared" si="1"/>
        <v>060300　飲料・たばこ・飼料製造業</v>
      </c>
      <c r="G11" s="110" t="s">
        <v>166</v>
      </c>
      <c r="H11" s="107" t="str">
        <f t="shared" si="2"/>
        <v>060300管理，補助的経済活動を行う事業所（10飲料・たばこ・飼料製造業） </v>
      </c>
      <c r="I11" s="105" t="s">
        <v>167</v>
      </c>
    </row>
    <row r="12" spans="1:9" ht="30.75" customHeight="1">
      <c r="A12" s="110" t="s">
        <v>168</v>
      </c>
      <c r="B12" s="107" t="s">
        <v>169</v>
      </c>
      <c r="C12" s="108" t="str">
        <f t="shared" si="0"/>
        <v>11　繊維工業</v>
      </c>
      <c r="D12" s="109" t="s">
        <v>170</v>
      </c>
      <c r="E12" s="107" t="s">
        <v>171</v>
      </c>
      <c r="F12" s="107" t="str">
        <f t="shared" si="1"/>
        <v>060500繊維工業（衣服、その他の繊維製品を除く）</v>
      </c>
      <c r="G12" s="110" t="s">
        <v>172</v>
      </c>
      <c r="H12" s="107" t="str">
        <f t="shared" si="2"/>
        <v>060500管理，補助的経済活動を行う事業所（11繊維工業） </v>
      </c>
      <c r="I12" s="105" t="s">
        <v>173</v>
      </c>
    </row>
    <row r="13" spans="1:9" ht="30.75" customHeight="1">
      <c r="A13" s="110" t="s">
        <v>174</v>
      </c>
      <c r="B13" s="107" t="s">
        <v>175</v>
      </c>
      <c r="C13" s="108" t="str">
        <f t="shared" si="0"/>
        <v>12　木材・木製品製造業（家具を除く）</v>
      </c>
      <c r="D13" s="109" t="s">
        <v>176</v>
      </c>
      <c r="E13" s="107" t="s">
        <v>175</v>
      </c>
      <c r="F13" s="107" t="str">
        <f t="shared" si="1"/>
        <v>060900　木材・木製品製造業（家具を除く）</v>
      </c>
      <c r="G13" s="110" t="s">
        <v>177</v>
      </c>
      <c r="H13" s="107" t="str">
        <f t="shared" si="2"/>
        <v>060900管理，補助的経済活動を行う事業所（12木材・木製品製造業） </v>
      </c>
      <c r="I13" s="105" t="s">
        <v>178</v>
      </c>
    </row>
    <row r="14" spans="1:9" ht="30.75" customHeight="1">
      <c r="A14" s="110" t="s">
        <v>179</v>
      </c>
      <c r="B14" s="107" t="s">
        <v>180</v>
      </c>
      <c r="C14" s="108" t="str">
        <f t="shared" si="0"/>
        <v>13　家具・装備品製造業</v>
      </c>
      <c r="D14" s="109" t="s">
        <v>181</v>
      </c>
      <c r="E14" s="107" t="s">
        <v>180</v>
      </c>
      <c r="F14" s="107" t="str">
        <f t="shared" si="1"/>
        <v>061100　家具・装備品製造業</v>
      </c>
      <c r="G14" s="110" t="s">
        <v>182</v>
      </c>
      <c r="H14" s="107" t="str">
        <f t="shared" si="2"/>
        <v>061100管理，補助的経済活動を行う事業所（13家具・装備品製造業） </v>
      </c>
      <c r="I14" s="105" t="s">
        <v>183</v>
      </c>
    </row>
    <row r="15" spans="1:9" ht="30.75" customHeight="1">
      <c r="A15" s="110" t="s">
        <v>184</v>
      </c>
      <c r="B15" s="107" t="s">
        <v>185</v>
      </c>
      <c r="C15" s="108" t="str">
        <f t="shared" si="0"/>
        <v>14　パルプ・紙・紙加工品製造業</v>
      </c>
      <c r="D15" s="109" t="s">
        <v>186</v>
      </c>
      <c r="E15" s="107" t="s">
        <v>185</v>
      </c>
      <c r="F15" s="107" t="str">
        <f t="shared" si="1"/>
        <v>061300　パルプ・紙・紙加工品製造業</v>
      </c>
      <c r="G15" s="110" t="s">
        <v>187</v>
      </c>
      <c r="H15" s="107" t="str">
        <f t="shared" si="2"/>
        <v>061300管理，補助的経済活動を行う事業所（14パルプ・紙・紙加工品製造業） </v>
      </c>
      <c r="I15" s="105" t="s">
        <v>188</v>
      </c>
    </row>
    <row r="16" spans="1:9" ht="30.75" customHeight="1">
      <c r="A16" s="110" t="s">
        <v>189</v>
      </c>
      <c r="B16" s="107" t="s">
        <v>190</v>
      </c>
      <c r="C16" s="108" t="str">
        <f t="shared" si="0"/>
        <v>15　印刷・同関連業</v>
      </c>
      <c r="D16" s="109" t="s">
        <v>191</v>
      </c>
      <c r="E16" s="107" t="s">
        <v>190</v>
      </c>
      <c r="F16" s="107" t="str">
        <f t="shared" si="1"/>
        <v>061500　印刷・同関連業</v>
      </c>
      <c r="G16" s="110" t="s">
        <v>192</v>
      </c>
      <c r="H16" s="107" t="str">
        <f t="shared" si="2"/>
        <v>061500管理，補助的経済活動を行う事業所（15印刷・同関連業） </v>
      </c>
      <c r="I16" s="105" t="s">
        <v>193</v>
      </c>
    </row>
    <row r="17" spans="1:9" ht="30.75" customHeight="1">
      <c r="A17" s="110" t="s">
        <v>194</v>
      </c>
      <c r="B17" s="107" t="s">
        <v>195</v>
      </c>
      <c r="C17" s="108" t="str">
        <f t="shared" si="0"/>
        <v>16　化学工業</v>
      </c>
      <c r="D17" s="109" t="s">
        <v>196</v>
      </c>
      <c r="E17" s="107" t="s">
        <v>195</v>
      </c>
      <c r="F17" s="107" t="str">
        <f t="shared" si="1"/>
        <v>061700　化学工業</v>
      </c>
      <c r="G17" s="110" t="s">
        <v>197</v>
      </c>
      <c r="H17" s="107" t="str">
        <f t="shared" si="2"/>
        <v>061700管理，補助的経済活動を行う事業所（16化学工業） </v>
      </c>
      <c r="I17" s="105" t="s">
        <v>198</v>
      </c>
    </row>
    <row r="18" spans="1:9" ht="30.75" customHeight="1">
      <c r="A18" s="110" t="s">
        <v>199</v>
      </c>
      <c r="B18" s="107" t="s">
        <v>200</v>
      </c>
      <c r="C18" s="108" t="str">
        <f t="shared" si="0"/>
        <v>17　石油製品・石炭製品製造業</v>
      </c>
      <c r="D18" s="109" t="s">
        <v>201</v>
      </c>
      <c r="E18" s="107" t="s">
        <v>200</v>
      </c>
      <c r="F18" s="107" t="str">
        <f t="shared" si="1"/>
        <v>061900　石油製品・石炭製品製造業</v>
      </c>
      <c r="G18" s="110" t="s">
        <v>202</v>
      </c>
      <c r="H18" s="107" t="str">
        <f t="shared" si="2"/>
        <v>061900管理，補助的経済活動を行う事業所（17石油製品・石炭製品製造業） </v>
      </c>
      <c r="I18" s="105" t="s">
        <v>203</v>
      </c>
    </row>
    <row r="19" spans="1:9" ht="30.75" customHeight="1">
      <c r="A19" s="110" t="s">
        <v>204</v>
      </c>
      <c r="B19" s="107" t="s">
        <v>205</v>
      </c>
      <c r="C19" s="108" t="str">
        <f t="shared" si="0"/>
        <v>18　プラスチック製品製造業（別掲を除く）</v>
      </c>
      <c r="D19" s="109" t="s">
        <v>206</v>
      </c>
      <c r="E19" s="107" t="s">
        <v>205</v>
      </c>
      <c r="F19" s="107" t="str">
        <f t="shared" si="1"/>
        <v>062100　プラスチック製品製造業（別掲を除く）</v>
      </c>
      <c r="G19" s="110" t="s">
        <v>207</v>
      </c>
      <c r="H19" s="107" t="str">
        <f t="shared" si="2"/>
        <v>062100管理，補助的経済活動を行う事業所（18プラスチック製品製造業） </v>
      </c>
      <c r="I19" s="105" t="s">
        <v>208</v>
      </c>
    </row>
    <row r="20" spans="1:9" ht="30.75" customHeight="1">
      <c r="A20" s="110" t="s">
        <v>209</v>
      </c>
      <c r="B20" s="107" t="s">
        <v>210</v>
      </c>
      <c r="C20" s="108" t="str">
        <f t="shared" si="0"/>
        <v>19　ゴム製品製造業</v>
      </c>
      <c r="D20" s="109" t="s">
        <v>211</v>
      </c>
      <c r="E20" s="107" t="s">
        <v>210</v>
      </c>
      <c r="F20" s="107" t="str">
        <f t="shared" si="1"/>
        <v>062300　ゴム製品製造業</v>
      </c>
      <c r="G20" s="110" t="s">
        <v>212</v>
      </c>
      <c r="H20" s="107" t="str">
        <f t="shared" si="2"/>
        <v>062300管理，補助的経済活動を行う事業所（19ゴム製品製造業） </v>
      </c>
      <c r="I20" s="105" t="s">
        <v>213</v>
      </c>
    </row>
    <row r="21" spans="1:9" ht="30.75" customHeight="1">
      <c r="A21" s="110" t="s">
        <v>214</v>
      </c>
      <c r="B21" s="107" t="s">
        <v>215</v>
      </c>
      <c r="C21" s="108" t="str">
        <f t="shared" si="0"/>
        <v>20　なめし革・同製品・毛皮製造業</v>
      </c>
      <c r="D21" s="109" t="s">
        <v>216</v>
      </c>
      <c r="E21" s="107" t="s">
        <v>215</v>
      </c>
      <c r="F21" s="107" t="str">
        <f t="shared" si="1"/>
        <v>062500　なめし革・同製品・毛皮製造業</v>
      </c>
      <c r="G21" s="110" t="s">
        <v>217</v>
      </c>
      <c r="H21" s="107" t="str">
        <f t="shared" si="2"/>
        <v>062500管理，補助的経済活動を行う事業所（20なめし革・同製品・毛皮製造業） </v>
      </c>
      <c r="I21" s="105" t="s">
        <v>218</v>
      </c>
    </row>
    <row r="22" spans="1:9" ht="30.75" customHeight="1">
      <c r="A22" s="110" t="s">
        <v>219</v>
      </c>
      <c r="B22" s="107" t="s">
        <v>220</v>
      </c>
      <c r="C22" s="108" t="str">
        <f t="shared" si="0"/>
        <v>21　窯業・土石製品製造業</v>
      </c>
      <c r="D22" s="109" t="s">
        <v>221</v>
      </c>
      <c r="E22" s="107" t="s">
        <v>220</v>
      </c>
      <c r="F22" s="107" t="str">
        <f t="shared" si="1"/>
        <v>062700　窯業・土石製品製造業</v>
      </c>
      <c r="G22" s="110" t="s">
        <v>222</v>
      </c>
      <c r="H22" s="107" t="str">
        <f t="shared" si="2"/>
        <v>062700管理，補助的経済活動を行う事業所（21窯業・土石製品製造業） </v>
      </c>
      <c r="I22" s="105" t="s">
        <v>223</v>
      </c>
    </row>
    <row r="23" spans="1:9" ht="30.75" customHeight="1">
      <c r="A23" s="110" t="s">
        <v>224</v>
      </c>
      <c r="B23" s="107" t="s">
        <v>225</v>
      </c>
      <c r="C23" s="108" t="str">
        <f t="shared" si="0"/>
        <v>22　鉄鋼業</v>
      </c>
      <c r="D23" s="109" t="s">
        <v>226</v>
      </c>
      <c r="E23" s="107" t="s">
        <v>225</v>
      </c>
      <c r="F23" s="107" t="str">
        <f t="shared" si="1"/>
        <v>062900　鉄鋼業</v>
      </c>
      <c r="G23" s="110" t="s">
        <v>227</v>
      </c>
      <c r="H23" s="107" t="str">
        <f t="shared" si="2"/>
        <v>062900管理，補助的経済活動を行う事業所（22鉄鋼業） </v>
      </c>
      <c r="I23" s="105" t="s">
        <v>228</v>
      </c>
    </row>
    <row r="24" spans="1:9" ht="30.75" customHeight="1">
      <c r="A24" s="110" t="s">
        <v>229</v>
      </c>
      <c r="B24" s="107" t="s">
        <v>230</v>
      </c>
      <c r="C24" s="108" t="str">
        <f t="shared" si="0"/>
        <v>23　非鉄金属製造業</v>
      </c>
      <c r="D24" s="109" t="s">
        <v>231</v>
      </c>
      <c r="E24" s="107" t="s">
        <v>230</v>
      </c>
      <c r="F24" s="107" t="str">
        <f t="shared" si="1"/>
        <v>063100　非鉄金属製造業</v>
      </c>
      <c r="G24" s="110" t="s">
        <v>232</v>
      </c>
      <c r="H24" s="107" t="str">
        <f t="shared" si="2"/>
        <v>063100管理，補助的経済活動を行う事業所（23非鉄金属製造業） </v>
      </c>
      <c r="I24" s="105" t="s">
        <v>233</v>
      </c>
    </row>
    <row r="25" spans="1:9" ht="30.75" customHeight="1">
      <c r="A25" s="110" t="s">
        <v>234</v>
      </c>
      <c r="B25" s="107" t="s">
        <v>235</v>
      </c>
      <c r="C25" s="108" t="str">
        <f t="shared" si="0"/>
        <v>24　金属製品製造業</v>
      </c>
      <c r="D25" s="109" t="s">
        <v>236</v>
      </c>
      <c r="E25" s="107" t="s">
        <v>235</v>
      </c>
      <c r="F25" s="107" t="str">
        <f t="shared" si="1"/>
        <v>063300　金属製品製造業</v>
      </c>
      <c r="G25" s="110" t="s">
        <v>237</v>
      </c>
      <c r="H25" s="107" t="str">
        <f t="shared" si="2"/>
        <v>063300管理，補助的経済活動を行う事業所（24金属製品製造業） </v>
      </c>
      <c r="I25" s="105" t="s">
        <v>238</v>
      </c>
    </row>
    <row r="26" spans="1:9" ht="30.75" customHeight="1">
      <c r="A26" s="110" t="s">
        <v>239</v>
      </c>
      <c r="B26" s="107" t="s">
        <v>240</v>
      </c>
      <c r="C26" s="108" t="str">
        <f t="shared" si="0"/>
        <v>25　はん用機械器具製造業</v>
      </c>
      <c r="D26" s="109" t="s">
        <v>241</v>
      </c>
      <c r="E26" s="107" t="s">
        <v>242</v>
      </c>
      <c r="F26" s="107" t="str">
        <f t="shared" si="1"/>
        <v>063500一般機械器具製造業　 </v>
      </c>
      <c r="G26" s="110" t="s">
        <v>243</v>
      </c>
      <c r="H26" s="107" t="str">
        <f t="shared" si="2"/>
        <v>063500管理，補助的経済活動を行う事業所（25はん用機械器具製造業） </v>
      </c>
      <c r="I26" s="105" t="s">
        <v>244</v>
      </c>
    </row>
    <row r="27" spans="1:9" ht="30.75" customHeight="1">
      <c r="A27" s="110" t="s">
        <v>245</v>
      </c>
      <c r="B27" s="107" t="s">
        <v>246</v>
      </c>
      <c r="C27" s="108" t="str">
        <f t="shared" si="0"/>
        <v>26　生産用機械器具製造業</v>
      </c>
      <c r="D27" s="109" t="s">
        <v>241</v>
      </c>
      <c r="E27" s="107" t="s">
        <v>242</v>
      </c>
      <c r="F27" s="107" t="str">
        <f t="shared" si="1"/>
        <v>063500一般機械器具製造業　 </v>
      </c>
      <c r="G27" s="110" t="s">
        <v>247</v>
      </c>
      <c r="H27" s="107" t="str">
        <f t="shared" si="2"/>
        <v>063500管理，補助的経済活動を行う事業所（26生産用機械器具製造業） </v>
      </c>
      <c r="I27" s="105" t="s">
        <v>248</v>
      </c>
    </row>
    <row r="28" spans="1:9" ht="30.75" customHeight="1">
      <c r="A28" s="110" t="s">
        <v>249</v>
      </c>
      <c r="B28" s="107" t="s">
        <v>250</v>
      </c>
      <c r="C28" s="108" t="str">
        <f t="shared" si="0"/>
        <v>27　業務用機械器具製造業</v>
      </c>
      <c r="D28" s="109" t="s">
        <v>251</v>
      </c>
      <c r="E28" s="107" t="s">
        <v>252</v>
      </c>
      <c r="F28" s="107" t="str">
        <f t="shared" si="1"/>
        <v>064500精密機械器具製造業   　</v>
      </c>
      <c r="G28" s="110" t="s">
        <v>253</v>
      </c>
      <c r="H28" s="107" t="str">
        <f t="shared" si="2"/>
        <v>064500管理，補助的経済活動を行う事業所（27業務用機械器具製造業） </v>
      </c>
      <c r="I28" s="105" t="s">
        <v>254</v>
      </c>
    </row>
    <row r="29" spans="1:9" ht="30.75" customHeight="1">
      <c r="A29" s="110" t="s">
        <v>255</v>
      </c>
      <c r="B29" s="107" t="s">
        <v>256</v>
      </c>
      <c r="C29" s="108" t="str">
        <f t="shared" si="0"/>
        <v>28　電子部品・デバイス製造業</v>
      </c>
      <c r="D29" s="109" t="s">
        <v>257</v>
      </c>
      <c r="E29" s="107" t="s">
        <v>258</v>
      </c>
      <c r="F29" s="107" t="str">
        <f t="shared" si="1"/>
        <v>064100　電子部品・デバイス・電子回路製造業</v>
      </c>
      <c r="G29" s="110" t="s">
        <v>259</v>
      </c>
      <c r="H29" s="107" t="str">
        <f t="shared" si="2"/>
        <v>064100管理，補助的経済活動を行う事業所（28電子部品・デバイス・電子回路製造業） </v>
      </c>
      <c r="I29" s="105" t="s">
        <v>260</v>
      </c>
    </row>
    <row r="30" spans="1:9" ht="30.75" customHeight="1">
      <c r="A30" s="110" t="s">
        <v>261</v>
      </c>
      <c r="B30" s="107" t="s">
        <v>262</v>
      </c>
      <c r="C30" s="108" t="str">
        <f t="shared" si="0"/>
        <v>29　電気機械器具製造業</v>
      </c>
      <c r="D30" s="109" t="s">
        <v>263</v>
      </c>
      <c r="E30" s="107" t="s">
        <v>262</v>
      </c>
      <c r="F30" s="107" t="str">
        <f t="shared" si="1"/>
        <v>063700　電気機械器具製造業</v>
      </c>
      <c r="G30" s="110" t="s">
        <v>264</v>
      </c>
      <c r="H30" s="107" t="str">
        <f t="shared" si="2"/>
        <v>063700管理，補助的経済活動を行う事業所（29電気機械器具製造業） </v>
      </c>
      <c r="I30" s="105" t="s">
        <v>265</v>
      </c>
    </row>
    <row r="31" spans="1:9" ht="30.75" customHeight="1">
      <c r="A31" s="110" t="s">
        <v>266</v>
      </c>
      <c r="B31" s="107" t="s">
        <v>267</v>
      </c>
      <c r="C31" s="108" t="str">
        <f t="shared" si="0"/>
        <v>30　情報通信機械器具製造業</v>
      </c>
      <c r="D31" s="109" t="s">
        <v>268</v>
      </c>
      <c r="E31" s="107" t="s">
        <v>267</v>
      </c>
      <c r="F31" s="107" t="str">
        <f t="shared" si="1"/>
        <v>063900　情報通信機械器具製造業</v>
      </c>
      <c r="G31" s="110" t="s">
        <v>269</v>
      </c>
      <c r="H31" s="107" t="str">
        <f t="shared" si="2"/>
        <v>063900管理，補助的経済活動を行う事業所（30情報通信機械器具製造業） </v>
      </c>
      <c r="I31" s="105" t="s">
        <v>270</v>
      </c>
    </row>
    <row r="32" spans="1:9" ht="30.75" customHeight="1">
      <c r="A32" s="110" t="s">
        <v>271</v>
      </c>
      <c r="B32" s="107" t="s">
        <v>272</v>
      </c>
      <c r="C32" s="108" t="str">
        <f t="shared" si="0"/>
        <v>31　輸送用機械器具製造業</v>
      </c>
      <c r="D32" s="109" t="s">
        <v>273</v>
      </c>
      <c r="E32" s="107" t="s">
        <v>272</v>
      </c>
      <c r="F32" s="107" t="str">
        <f t="shared" si="1"/>
        <v>064300　輸送用機械器具製造業</v>
      </c>
      <c r="G32" s="110" t="s">
        <v>274</v>
      </c>
      <c r="H32" s="107" t="str">
        <f t="shared" si="2"/>
        <v>064300管理，補助的経済活動を行う事業所（31輸送用機械器具製造業） </v>
      </c>
      <c r="I32" s="105" t="s">
        <v>275</v>
      </c>
    </row>
    <row r="33" spans="1:9" ht="30.75" customHeight="1">
      <c r="A33" s="110" t="s">
        <v>276</v>
      </c>
      <c r="B33" s="107" t="s">
        <v>277</v>
      </c>
      <c r="C33" s="108" t="str">
        <f t="shared" si="0"/>
        <v>32　その他の製造業</v>
      </c>
      <c r="D33" s="109" t="s">
        <v>278</v>
      </c>
      <c r="E33" s="107" t="s">
        <v>277</v>
      </c>
      <c r="F33" s="107" t="str">
        <f t="shared" si="1"/>
        <v>064700　その他の製造業</v>
      </c>
      <c r="G33" s="110" t="s">
        <v>279</v>
      </c>
      <c r="H33" s="107" t="str">
        <f t="shared" si="2"/>
        <v>064700管理，補助的経済活動を行う事業所（32その他の製造業） </v>
      </c>
      <c r="I33" s="105" t="s">
        <v>280</v>
      </c>
    </row>
    <row r="34" spans="1:9" ht="30.75" customHeight="1">
      <c r="A34" s="110" t="s">
        <v>276</v>
      </c>
      <c r="B34" s="107" t="s">
        <v>277</v>
      </c>
      <c r="C34" s="108" t="str">
        <f t="shared" si="0"/>
        <v>32　その他の製造業</v>
      </c>
      <c r="D34" s="109" t="s">
        <v>278</v>
      </c>
      <c r="E34" s="107" t="s">
        <v>277</v>
      </c>
      <c r="F34" s="107" t="str">
        <f t="shared" si="1"/>
        <v>064700　その他の製造業</v>
      </c>
      <c r="G34" s="110" t="s">
        <v>281</v>
      </c>
      <c r="H34" s="107" t="str">
        <f t="shared" si="2"/>
        <v>064700漆器製造業 </v>
      </c>
      <c r="I34" s="105" t="s">
        <v>282</v>
      </c>
    </row>
    <row r="35" spans="1:9" ht="30.75" customHeight="1">
      <c r="A35" s="110" t="s">
        <v>283</v>
      </c>
      <c r="B35" s="107" t="s">
        <v>284</v>
      </c>
      <c r="C35" s="108" t="str">
        <f t="shared" si="0"/>
        <v>33　電気業</v>
      </c>
      <c r="D35" s="109" t="s">
        <v>285</v>
      </c>
      <c r="E35" s="107" t="s">
        <v>284</v>
      </c>
      <c r="F35" s="107" t="str">
        <f t="shared" si="1"/>
        <v>070000　電気業</v>
      </c>
      <c r="G35" s="110" t="s">
        <v>286</v>
      </c>
      <c r="H35" s="107" t="str">
        <f t="shared" si="2"/>
        <v>070000管理，補助的経済活動を行う事業所（33電気業） </v>
      </c>
      <c r="I35" s="105" t="s">
        <v>287</v>
      </c>
    </row>
    <row r="36" spans="1:9" ht="30.75" customHeight="1">
      <c r="A36" s="110" t="s">
        <v>288</v>
      </c>
      <c r="B36" s="107" t="s">
        <v>289</v>
      </c>
      <c r="C36" s="108" t="str">
        <f t="shared" si="0"/>
        <v>34　ガス業</v>
      </c>
      <c r="D36" s="109" t="s">
        <v>285</v>
      </c>
      <c r="E36" s="107" t="s">
        <v>289</v>
      </c>
      <c r="F36" s="107" t="str">
        <f t="shared" si="1"/>
        <v>070000　ガス業</v>
      </c>
      <c r="G36" s="110" t="s">
        <v>290</v>
      </c>
      <c r="H36" s="107" t="str">
        <f t="shared" si="2"/>
        <v>070000管理，補助的経済活動を行う事業所（34ガス業） </v>
      </c>
      <c r="I36" s="105" t="s">
        <v>291</v>
      </c>
    </row>
    <row r="37" spans="1:9" ht="30.75" customHeight="1">
      <c r="A37" s="110" t="s">
        <v>292</v>
      </c>
      <c r="B37" s="107" t="s">
        <v>293</v>
      </c>
      <c r="C37" s="108" t="str">
        <f t="shared" si="0"/>
        <v>35　熱供給業</v>
      </c>
      <c r="D37" s="109" t="s">
        <v>285</v>
      </c>
      <c r="E37" s="107" t="s">
        <v>293</v>
      </c>
      <c r="F37" s="107" t="str">
        <f t="shared" si="1"/>
        <v>070000　熱供給業</v>
      </c>
      <c r="G37" s="110" t="s">
        <v>294</v>
      </c>
      <c r="H37" s="107" t="str">
        <f t="shared" si="2"/>
        <v>070000管理，補助的経済活動を行う事業所（35熱供給業） </v>
      </c>
      <c r="I37" s="105" t="s">
        <v>295</v>
      </c>
    </row>
    <row r="38" spans="1:9" ht="30.75" customHeight="1">
      <c r="A38" s="110" t="s">
        <v>296</v>
      </c>
      <c r="B38" s="107" t="s">
        <v>297</v>
      </c>
      <c r="C38" s="108" t="str">
        <f t="shared" si="0"/>
        <v>36　水道業</v>
      </c>
      <c r="D38" s="109" t="s">
        <v>285</v>
      </c>
      <c r="E38" s="107" t="s">
        <v>297</v>
      </c>
      <c r="F38" s="107" t="str">
        <f t="shared" si="1"/>
        <v>070000　水道業</v>
      </c>
      <c r="G38" s="110" t="s">
        <v>298</v>
      </c>
      <c r="H38" s="107" t="str">
        <f t="shared" si="2"/>
        <v>070000管理，補助的経済活動を行う事業所（36水道業） </v>
      </c>
      <c r="I38" s="105" t="s">
        <v>299</v>
      </c>
    </row>
    <row r="39" spans="1:9" ht="30.75" customHeight="1">
      <c r="A39" s="110" t="s">
        <v>300</v>
      </c>
      <c r="B39" s="107" t="s">
        <v>301</v>
      </c>
      <c r="C39" s="108" t="str">
        <f t="shared" si="0"/>
        <v>37　通信業</v>
      </c>
      <c r="D39" s="109" t="s">
        <v>302</v>
      </c>
      <c r="E39" s="107" t="s">
        <v>301</v>
      </c>
      <c r="F39" s="107" t="str">
        <f t="shared" si="1"/>
        <v>080100　通信業</v>
      </c>
      <c r="G39" s="110" t="s">
        <v>303</v>
      </c>
      <c r="H39" s="107" t="str">
        <f t="shared" si="2"/>
        <v>080100管理，補助的経済活動を行う事業所（37通信業） </v>
      </c>
      <c r="I39" s="105" t="s">
        <v>304</v>
      </c>
    </row>
    <row r="40" spans="1:9" ht="30.75" customHeight="1">
      <c r="A40" s="110" t="s">
        <v>305</v>
      </c>
      <c r="B40" s="107" t="s">
        <v>306</v>
      </c>
      <c r="C40" s="108" t="str">
        <f t="shared" si="0"/>
        <v>38　放送業</v>
      </c>
      <c r="D40" s="109" t="s">
        <v>307</v>
      </c>
      <c r="E40" s="107" t="s">
        <v>306</v>
      </c>
      <c r="F40" s="107" t="str">
        <f t="shared" si="1"/>
        <v>080300　放送業</v>
      </c>
      <c r="G40" s="110" t="s">
        <v>308</v>
      </c>
      <c r="H40" s="107" t="str">
        <f t="shared" si="2"/>
        <v>080300管理，補助的経済活動を行う事業所（38放送業） </v>
      </c>
      <c r="I40" s="105" t="s">
        <v>309</v>
      </c>
    </row>
    <row r="41" spans="1:9" ht="30.75" customHeight="1">
      <c r="A41" s="110" t="s">
        <v>310</v>
      </c>
      <c r="B41" s="107" t="s">
        <v>311</v>
      </c>
      <c r="C41" s="108" t="str">
        <f t="shared" si="0"/>
        <v>39　情報サービス業</v>
      </c>
      <c r="D41" s="109" t="s">
        <v>312</v>
      </c>
      <c r="E41" s="107" t="s">
        <v>311</v>
      </c>
      <c r="F41" s="107" t="str">
        <f t="shared" si="1"/>
        <v>080500　情報サービス業</v>
      </c>
      <c r="G41" s="110" t="s">
        <v>313</v>
      </c>
      <c r="H41" s="107" t="str">
        <f t="shared" si="2"/>
        <v>080500管理，補助的経済活動を行う事業所（39情報サービス業） </v>
      </c>
      <c r="I41" s="105" t="s">
        <v>314</v>
      </c>
    </row>
    <row r="42" spans="1:9" ht="30.75" customHeight="1">
      <c r="A42" s="110" t="s">
        <v>315</v>
      </c>
      <c r="B42" s="107" t="s">
        <v>316</v>
      </c>
      <c r="C42" s="108" t="str">
        <f t="shared" si="0"/>
        <v>40　インターネット附随サービス業</v>
      </c>
      <c r="D42" s="109" t="s">
        <v>317</v>
      </c>
      <c r="E42" s="107" t="s">
        <v>316</v>
      </c>
      <c r="F42" s="107" t="str">
        <f t="shared" si="1"/>
        <v>080700　インターネット附随サービス業</v>
      </c>
      <c r="G42" s="110" t="s">
        <v>318</v>
      </c>
      <c r="H42" s="107" t="str">
        <f t="shared" si="2"/>
        <v>080700管理，補助的経済活動を行う事業所（40インターネット附随サービス業） </v>
      </c>
      <c r="I42" s="105" t="s">
        <v>319</v>
      </c>
    </row>
    <row r="43" spans="1:9" ht="30.75" customHeight="1">
      <c r="A43" s="110" t="s">
        <v>320</v>
      </c>
      <c r="B43" s="107" t="s">
        <v>321</v>
      </c>
      <c r="C43" s="108" t="str">
        <f t="shared" si="0"/>
        <v>41　映像・音声・文字情報制作業</v>
      </c>
      <c r="D43" s="109" t="s">
        <v>322</v>
      </c>
      <c r="E43" s="107" t="s">
        <v>321</v>
      </c>
      <c r="F43" s="107" t="str">
        <f t="shared" si="1"/>
        <v>080900　映像・音声・文字情報制作業</v>
      </c>
      <c r="G43" s="110" t="s">
        <v>323</v>
      </c>
      <c r="H43" s="107" t="str">
        <f t="shared" si="2"/>
        <v>080900管理，補助的経済活動を行う事業所（41映像・音声・文字情報制作業） </v>
      </c>
      <c r="I43" s="105" t="s">
        <v>324</v>
      </c>
    </row>
    <row r="44" spans="1:9" ht="30.75" customHeight="1">
      <c r="A44" s="110" t="s">
        <v>325</v>
      </c>
      <c r="B44" s="107" t="s">
        <v>326</v>
      </c>
      <c r="C44" s="108" t="str">
        <f t="shared" si="0"/>
        <v>42　鉄道業</v>
      </c>
      <c r="D44" s="109" t="s">
        <v>327</v>
      </c>
      <c r="E44" s="107" t="s">
        <v>326</v>
      </c>
      <c r="F44" s="107" t="str">
        <f t="shared" si="1"/>
        <v>090000　鉄道業</v>
      </c>
      <c r="G44" s="110" t="s">
        <v>328</v>
      </c>
      <c r="H44" s="107" t="str">
        <f t="shared" si="2"/>
        <v>090000管理，補助的経済活動を行う事業所（42鉄道業） </v>
      </c>
      <c r="I44" s="105" t="s">
        <v>329</v>
      </c>
    </row>
    <row r="45" spans="1:9" ht="30.75" customHeight="1">
      <c r="A45" s="110" t="s">
        <v>325</v>
      </c>
      <c r="B45" s="107" t="s">
        <v>326</v>
      </c>
      <c r="C45" s="108" t="str">
        <f t="shared" si="0"/>
        <v>42　鉄道業</v>
      </c>
      <c r="D45" s="109" t="s">
        <v>327</v>
      </c>
      <c r="E45" s="107" t="s">
        <v>326</v>
      </c>
      <c r="F45" s="107" t="str">
        <f t="shared" si="1"/>
        <v>090000　鉄道業</v>
      </c>
      <c r="G45" s="110" t="s">
        <v>330</v>
      </c>
      <c r="H45" s="107" t="str">
        <f t="shared" si="2"/>
        <v>090000鉄道業 </v>
      </c>
      <c r="I45" s="105" t="s">
        <v>331</v>
      </c>
    </row>
    <row r="46" spans="1:9" ht="30.75" customHeight="1">
      <c r="A46" s="110" t="s">
        <v>332</v>
      </c>
      <c r="B46" s="107" t="s">
        <v>333</v>
      </c>
      <c r="C46" s="108" t="str">
        <f t="shared" si="0"/>
        <v>43　道路旅客運送業</v>
      </c>
      <c r="D46" s="109" t="s">
        <v>327</v>
      </c>
      <c r="E46" s="107" t="s">
        <v>333</v>
      </c>
      <c r="F46" s="107" t="str">
        <f t="shared" si="1"/>
        <v>090000　道路旅客運送業</v>
      </c>
      <c r="G46" s="110" t="s">
        <v>334</v>
      </c>
      <c r="H46" s="107" t="str">
        <f t="shared" si="2"/>
        <v>090000管理，補助的経済活動を行う事業所（43道路旅客運送業） </v>
      </c>
      <c r="I46" s="105" t="s">
        <v>335</v>
      </c>
    </row>
    <row r="47" spans="1:9" ht="30.75" customHeight="1">
      <c r="A47" s="110" t="s">
        <v>336</v>
      </c>
      <c r="B47" s="107" t="s">
        <v>337</v>
      </c>
      <c r="C47" s="108" t="str">
        <f t="shared" si="0"/>
        <v>44　道路貨物運送業</v>
      </c>
      <c r="D47" s="109" t="s">
        <v>327</v>
      </c>
      <c r="E47" s="107" t="s">
        <v>337</v>
      </c>
      <c r="F47" s="107" t="str">
        <f t="shared" si="1"/>
        <v>090000　道路貨物運送業</v>
      </c>
      <c r="G47" s="110" t="s">
        <v>338</v>
      </c>
      <c r="H47" s="107" t="str">
        <f t="shared" si="2"/>
        <v>090000管理，補助的経済活動を行う事業所（44道路貨物運送業） </v>
      </c>
      <c r="I47" s="105" t="s">
        <v>339</v>
      </c>
    </row>
    <row r="48" spans="1:9" ht="30.75" customHeight="1">
      <c r="A48" s="110" t="s">
        <v>340</v>
      </c>
      <c r="B48" s="107" t="s">
        <v>341</v>
      </c>
      <c r="C48" s="108" t="str">
        <f t="shared" si="0"/>
        <v>45　水運業</v>
      </c>
      <c r="D48" s="109" t="s">
        <v>327</v>
      </c>
      <c r="E48" s="107" t="s">
        <v>341</v>
      </c>
      <c r="F48" s="107" t="str">
        <f t="shared" si="1"/>
        <v>090000　水運業</v>
      </c>
      <c r="G48" s="110" t="s">
        <v>342</v>
      </c>
      <c r="H48" s="107" t="str">
        <f t="shared" si="2"/>
        <v>090000管理，補助的経済活動を行う事業所（45水運業） </v>
      </c>
      <c r="I48" s="105" t="s">
        <v>343</v>
      </c>
    </row>
    <row r="49" spans="1:9" ht="30.75" customHeight="1">
      <c r="A49" s="110" t="s">
        <v>344</v>
      </c>
      <c r="B49" s="107" t="s">
        <v>345</v>
      </c>
      <c r="C49" s="108" t="str">
        <f t="shared" si="0"/>
        <v>46　航空運輸業</v>
      </c>
      <c r="D49" s="109" t="s">
        <v>327</v>
      </c>
      <c r="E49" s="107" t="s">
        <v>345</v>
      </c>
      <c r="F49" s="107" t="str">
        <f t="shared" si="1"/>
        <v>090000　航空運輸業</v>
      </c>
      <c r="G49" s="110" t="s">
        <v>346</v>
      </c>
      <c r="H49" s="107" t="str">
        <f t="shared" si="2"/>
        <v>090000管理，補助的経済活動を行う事業所（46航空運輸業） </v>
      </c>
      <c r="I49" s="105" t="s">
        <v>347</v>
      </c>
    </row>
    <row r="50" spans="1:9" ht="30.75" customHeight="1">
      <c r="A50" s="110" t="s">
        <v>348</v>
      </c>
      <c r="B50" s="107" t="s">
        <v>349</v>
      </c>
      <c r="C50" s="108" t="str">
        <f t="shared" si="0"/>
        <v>47　倉庫業</v>
      </c>
      <c r="D50" s="109" t="s">
        <v>327</v>
      </c>
      <c r="E50" s="107" t="s">
        <v>349</v>
      </c>
      <c r="F50" s="107" t="str">
        <f t="shared" si="1"/>
        <v>090000　倉庫業</v>
      </c>
      <c r="G50" s="110" t="s">
        <v>350</v>
      </c>
      <c r="H50" s="107" t="str">
        <f t="shared" si="2"/>
        <v>090000管理，補助的経済活動を行う事業所（47倉庫業） </v>
      </c>
      <c r="I50" s="105" t="s">
        <v>351</v>
      </c>
    </row>
    <row r="51" spans="1:9" ht="30.75" customHeight="1">
      <c r="A51" s="110" t="s">
        <v>352</v>
      </c>
      <c r="B51" s="107" t="s">
        <v>353</v>
      </c>
      <c r="C51" s="108" t="str">
        <f t="shared" si="0"/>
        <v>48　運輸に附帯するサービス業</v>
      </c>
      <c r="D51" s="109" t="s">
        <v>327</v>
      </c>
      <c r="E51" s="107" t="s">
        <v>353</v>
      </c>
      <c r="F51" s="107" t="str">
        <f t="shared" si="1"/>
        <v>090000　運輸に附帯するサービス業</v>
      </c>
      <c r="G51" s="110" t="s">
        <v>354</v>
      </c>
      <c r="H51" s="107" t="str">
        <f t="shared" si="2"/>
        <v>090000管理，補助的経済活動を行う事業所（48運輸に附帯するサービス業） </v>
      </c>
      <c r="I51" s="105" t="s">
        <v>355</v>
      </c>
    </row>
    <row r="52" spans="1:9" ht="30.75" customHeight="1">
      <c r="A52" s="110" t="s">
        <v>356</v>
      </c>
      <c r="B52" s="107" t="s">
        <v>357</v>
      </c>
      <c r="C52" s="108" t="str">
        <f t="shared" si="0"/>
        <v>49　郵便業（信書便事業を含む）</v>
      </c>
      <c r="D52" s="109" t="s">
        <v>327</v>
      </c>
      <c r="E52" s="107" t="s">
        <v>357</v>
      </c>
      <c r="F52" s="107" t="str">
        <f t="shared" si="1"/>
        <v>090000　郵便業（信書便事業を含む）</v>
      </c>
      <c r="G52" s="110" t="s">
        <v>358</v>
      </c>
      <c r="H52" s="107" t="str">
        <f t="shared" si="2"/>
        <v>090000管理，補助的経済活動を行う事業所（49郵便業） </v>
      </c>
      <c r="I52" s="105" t="s">
        <v>359</v>
      </c>
    </row>
    <row r="53" spans="1:9" ht="30.75" customHeight="1">
      <c r="A53" s="110" t="s">
        <v>360</v>
      </c>
      <c r="B53" s="107" t="s">
        <v>361</v>
      </c>
      <c r="C53" s="108" t="str">
        <f t="shared" si="0"/>
        <v>50　各種商品卸売業</v>
      </c>
      <c r="D53" s="111" t="s">
        <v>362</v>
      </c>
      <c r="E53" s="107" t="s">
        <v>361</v>
      </c>
      <c r="F53" s="107" t="str">
        <f t="shared" si="1"/>
        <v>100100　各種商品卸売業</v>
      </c>
      <c r="G53" s="110" t="s">
        <v>363</v>
      </c>
      <c r="H53" s="107" t="str">
        <f t="shared" si="2"/>
        <v>100100管理，補助的経済活動を行う事業所（50各種商品卸売業） </v>
      </c>
      <c r="I53" s="105" t="s">
        <v>364</v>
      </c>
    </row>
    <row r="54" spans="1:9" ht="30.75" customHeight="1">
      <c r="A54" s="110" t="s">
        <v>365</v>
      </c>
      <c r="B54" s="107" t="s">
        <v>366</v>
      </c>
      <c r="C54" s="108" t="str">
        <f t="shared" si="0"/>
        <v>51　繊維・衣服等卸売業</v>
      </c>
      <c r="D54" s="111" t="s">
        <v>367</v>
      </c>
      <c r="E54" s="107" t="s">
        <v>366</v>
      </c>
      <c r="F54" s="107" t="str">
        <f t="shared" si="1"/>
        <v>100300　繊維・衣服等卸売業</v>
      </c>
      <c r="G54" s="110" t="s">
        <v>368</v>
      </c>
      <c r="H54" s="107" t="str">
        <f t="shared" si="2"/>
        <v>100300管理，補助的経済活動を行う事業所（51繊維・衣服等卸売業） </v>
      </c>
      <c r="I54" s="105" t="s">
        <v>369</v>
      </c>
    </row>
    <row r="55" spans="1:9" ht="30.75" customHeight="1">
      <c r="A55" s="110" t="s">
        <v>370</v>
      </c>
      <c r="B55" s="107" t="s">
        <v>371</v>
      </c>
      <c r="C55" s="108" t="str">
        <f t="shared" si="0"/>
        <v>52　飲食料品卸売業</v>
      </c>
      <c r="D55" s="111" t="s">
        <v>372</v>
      </c>
      <c r="E55" s="107" t="s">
        <v>371</v>
      </c>
      <c r="F55" s="107" t="str">
        <f t="shared" si="1"/>
        <v>100500　飲食料品卸売業</v>
      </c>
      <c r="G55" s="110" t="s">
        <v>373</v>
      </c>
      <c r="H55" s="107" t="str">
        <f t="shared" si="2"/>
        <v>100500管理，補助的経済活動を行う事業所（52飲食料品卸売業） </v>
      </c>
      <c r="I55" s="105" t="s">
        <v>374</v>
      </c>
    </row>
    <row r="56" spans="1:9" ht="30.75" customHeight="1">
      <c r="A56" s="110" t="s">
        <v>375</v>
      </c>
      <c r="B56" s="107" t="s">
        <v>376</v>
      </c>
      <c r="C56" s="108" t="str">
        <f t="shared" si="0"/>
        <v>53　建築材料，鉱物・金属材料等卸売業</v>
      </c>
      <c r="D56" s="111" t="s">
        <v>377</v>
      </c>
      <c r="E56" s="107" t="s">
        <v>376</v>
      </c>
      <c r="F56" s="107" t="str">
        <f t="shared" si="1"/>
        <v>100700　建築材料，鉱物・金属材料等卸売業</v>
      </c>
      <c r="G56" s="110" t="s">
        <v>378</v>
      </c>
      <c r="H56" s="107" t="str">
        <f t="shared" si="2"/>
        <v>100700管理，補助的経済活動を行う事業所（53建築材料，鉱物・金属材料等卸売業） </v>
      </c>
      <c r="I56" s="105" t="s">
        <v>379</v>
      </c>
    </row>
    <row r="57" spans="1:9" ht="30.75" customHeight="1">
      <c r="A57" s="110" t="s">
        <v>380</v>
      </c>
      <c r="B57" s="107" t="s">
        <v>381</v>
      </c>
      <c r="C57" s="108" t="str">
        <f t="shared" si="0"/>
        <v>54　機械器具卸売業</v>
      </c>
      <c r="D57" s="111" t="s">
        <v>382</v>
      </c>
      <c r="E57" s="107" t="s">
        <v>381</v>
      </c>
      <c r="F57" s="107" t="str">
        <f t="shared" si="1"/>
        <v>100900　機械器具卸売業</v>
      </c>
      <c r="G57" s="110" t="s">
        <v>383</v>
      </c>
      <c r="H57" s="107" t="str">
        <f t="shared" si="2"/>
        <v>100900管理，補助的経済活動を行う事業所（54機械器具卸売業） </v>
      </c>
      <c r="I57" s="105" t="s">
        <v>384</v>
      </c>
    </row>
    <row r="58" spans="1:9" ht="30.75" customHeight="1">
      <c r="A58" s="110" t="s">
        <v>385</v>
      </c>
      <c r="B58" s="107" t="s">
        <v>386</v>
      </c>
      <c r="C58" s="108" t="str">
        <f t="shared" si="0"/>
        <v>55　その他の卸売業</v>
      </c>
      <c r="D58" s="111" t="s">
        <v>387</v>
      </c>
      <c r="E58" s="107" t="s">
        <v>386</v>
      </c>
      <c r="F58" s="107" t="str">
        <f t="shared" si="1"/>
        <v>101100　その他の卸売業</v>
      </c>
      <c r="G58" s="110" t="s">
        <v>388</v>
      </c>
      <c r="H58" s="107" t="str">
        <f t="shared" si="2"/>
        <v>101100管理，補助的経済活動を行う事業所（55その他の卸売業） </v>
      </c>
      <c r="I58" s="105" t="s">
        <v>389</v>
      </c>
    </row>
    <row r="59" spans="1:9" ht="30.75" customHeight="1">
      <c r="A59" s="110" t="s">
        <v>390</v>
      </c>
      <c r="B59" s="107" t="s">
        <v>391</v>
      </c>
      <c r="C59" s="108" t="str">
        <f t="shared" si="0"/>
        <v>56　各種商品小売業</v>
      </c>
      <c r="D59" s="111" t="s">
        <v>392</v>
      </c>
      <c r="E59" s="107" t="s">
        <v>391</v>
      </c>
      <c r="F59" s="107" t="str">
        <f t="shared" si="1"/>
        <v>105100　各種商品小売業</v>
      </c>
      <c r="G59" s="110" t="s">
        <v>393</v>
      </c>
      <c r="H59" s="107" t="str">
        <f t="shared" si="2"/>
        <v>105100管理，補助的経済活動を行う事業所（56各種商品小売業） </v>
      </c>
      <c r="I59" s="105" t="s">
        <v>394</v>
      </c>
    </row>
    <row r="60" spans="1:9" ht="30.75" customHeight="1">
      <c r="A60" s="110" t="s">
        <v>395</v>
      </c>
      <c r="B60" s="107" t="s">
        <v>396</v>
      </c>
      <c r="C60" s="108" t="str">
        <f t="shared" si="0"/>
        <v>57　織物・衣服・身の回り品小売業</v>
      </c>
      <c r="D60" s="111" t="s">
        <v>397</v>
      </c>
      <c r="E60" s="107" t="s">
        <v>396</v>
      </c>
      <c r="F60" s="107" t="str">
        <f t="shared" si="1"/>
        <v>105300　織物・衣服・身の回り品小売業</v>
      </c>
      <c r="G60" s="110" t="s">
        <v>398</v>
      </c>
      <c r="H60" s="107" t="str">
        <f t="shared" si="2"/>
        <v>105300管理，補助的経済活動を行う事業所（57織物・衣服・身の回り品小売業） </v>
      </c>
      <c r="I60" s="105" t="s">
        <v>399</v>
      </c>
    </row>
    <row r="61" spans="1:9" ht="30.75" customHeight="1">
      <c r="A61" s="110" t="s">
        <v>400</v>
      </c>
      <c r="B61" s="107" t="s">
        <v>401</v>
      </c>
      <c r="C61" s="108" t="str">
        <f t="shared" si="0"/>
        <v>58　飲食料品小売業</v>
      </c>
      <c r="D61" s="111" t="s">
        <v>402</v>
      </c>
      <c r="E61" s="107" t="s">
        <v>401</v>
      </c>
      <c r="F61" s="107" t="str">
        <f t="shared" si="1"/>
        <v>105500　飲食料品小売業</v>
      </c>
      <c r="G61" s="110" t="s">
        <v>403</v>
      </c>
      <c r="H61" s="107" t="str">
        <f t="shared" si="2"/>
        <v>105500管理，補助的経済活動を行う事業所（58飲食料品小売業） </v>
      </c>
      <c r="I61" s="105" t="s">
        <v>404</v>
      </c>
    </row>
    <row r="62" spans="1:9" ht="30.75" customHeight="1">
      <c r="A62" s="110" t="s">
        <v>405</v>
      </c>
      <c r="B62" s="107" t="s">
        <v>406</v>
      </c>
      <c r="C62" s="108" t="str">
        <f t="shared" si="0"/>
        <v>59　機械器具小売業</v>
      </c>
      <c r="D62" s="111" t="s">
        <v>407</v>
      </c>
      <c r="E62" s="107" t="s">
        <v>408</v>
      </c>
      <c r="F62" s="107" t="str">
        <f t="shared" si="1"/>
        <v>105700自動車・自転車小売業   　　　　</v>
      </c>
      <c r="G62" s="110" t="s">
        <v>409</v>
      </c>
      <c r="H62" s="107" t="str">
        <f t="shared" si="2"/>
        <v>105700管理，補助的経済活動を行う事業所（59機械器具小売業） </v>
      </c>
      <c r="I62" s="105" t="s">
        <v>410</v>
      </c>
    </row>
    <row r="63" spans="1:9" ht="30.75" customHeight="1">
      <c r="A63" s="110" t="s">
        <v>411</v>
      </c>
      <c r="B63" s="107" t="s">
        <v>412</v>
      </c>
      <c r="C63" s="108" t="str">
        <f t="shared" si="0"/>
        <v>60　その他の小売業</v>
      </c>
      <c r="D63" s="111" t="s">
        <v>413</v>
      </c>
      <c r="E63" s="107" t="s">
        <v>414</v>
      </c>
      <c r="F63" s="107" t="str">
        <f t="shared" si="1"/>
        <v>105900家具・じゅう器・機械器具小売業</v>
      </c>
      <c r="G63" s="110" t="s">
        <v>415</v>
      </c>
      <c r="H63" s="107" t="str">
        <f t="shared" si="2"/>
        <v>105900管理，補助的経済活動を行う事業所（60その他の小売業） </v>
      </c>
      <c r="I63" s="105" t="s">
        <v>416</v>
      </c>
    </row>
    <row r="64" spans="1:9" ht="30.75" customHeight="1">
      <c r="A64" s="110" t="s">
        <v>417</v>
      </c>
      <c r="B64" s="107" t="s">
        <v>418</v>
      </c>
      <c r="C64" s="108" t="str">
        <f t="shared" si="0"/>
        <v>61　無店舗小売業</v>
      </c>
      <c r="D64" s="111" t="s">
        <v>419</v>
      </c>
      <c r="E64" s="107" t="s">
        <v>412</v>
      </c>
      <c r="F64" s="107" t="str">
        <f t="shared" si="1"/>
        <v>106100　その他の小売業</v>
      </c>
      <c r="G64" s="110" t="s">
        <v>420</v>
      </c>
      <c r="H64" s="107" t="str">
        <f t="shared" si="2"/>
        <v>106100管理，補助的経済活動を行う事業所（61無店舗小売業） </v>
      </c>
      <c r="I64" s="105" t="s">
        <v>421</v>
      </c>
    </row>
    <row r="65" spans="1:9" ht="30.75" customHeight="1">
      <c r="A65" s="110" t="s">
        <v>422</v>
      </c>
      <c r="B65" s="107" t="s">
        <v>423</v>
      </c>
      <c r="C65" s="108" t="str">
        <f t="shared" si="0"/>
        <v>62　銀行業</v>
      </c>
      <c r="D65" s="111" t="s">
        <v>424</v>
      </c>
      <c r="E65" s="107" t="s">
        <v>423</v>
      </c>
      <c r="F65" s="107" t="str">
        <f t="shared" si="1"/>
        <v>110000　銀行業</v>
      </c>
      <c r="G65" s="110" t="s">
        <v>425</v>
      </c>
      <c r="H65" s="107" t="str">
        <f t="shared" si="2"/>
        <v>110000管理，補助的経済活動を行う事業所（62銀行業） </v>
      </c>
      <c r="I65" s="105" t="s">
        <v>426</v>
      </c>
    </row>
    <row r="66" spans="1:9" ht="30.75" customHeight="1">
      <c r="A66" s="110" t="s">
        <v>427</v>
      </c>
      <c r="B66" s="107" t="s">
        <v>428</v>
      </c>
      <c r="C66" s="108" t="str">
        <f t="shared" si="0"/>
        <v>63　協同組織金融業</v>
      </c>
      <c r="D66" s="111" t="s">
        <v>424</v>
      </c>
      <c r="E66" s="107" t="s">
        <v>428</v>
      </c>
      <c r="F66" s="107" t="str">
        <f t="shared" si="1"/>
        <v>110000　協同組織金融業</v>
      </c>
      <c r="G66" s="110" t="s">
        <v>429</v>
      </c>
      <c r="H66" s="107" t="str">
        <f t="shared" si="2"/>
        <v>110000管理，補助的経済活動を行う事業所（63協同組織金融業） </v>
      </c>
      <c r="I66" s="105" t="s">
        <v>430</v>
      </c>
    </row>
    <row r="67" spans="1:9" ht="30.75" customHeight="1">
      <c r="A67" s="110">
        <v>64</v>
      </c>
      <c r="B67" s="107" t="s">
        <v>431</v>
      </c>
      <c r="C67" s="108" t="str">
        <f aca="true" t="shared" si="3" ref="C67:C97">CONCATENATE(A67,B67)</f>
        <v>64　貸金業，クレジットカード業等非預金信用機関</v>
      </c>
      <c r="D67" s="111" t="s">
        <v>424</v>
      </c>
      <c r="E67" s="107" t="s">
        <v>431</v>
      </c>
      <c r="F67" s="107" t="str">
        <f aca="true" t="shared" si="4" ref="F67:F97">CONCATENATE(D67,E67)</f>
        <v>110000　貸金業，クレジットカード業等非預金信用機関</v>
      </c>
      <c r="G67" s="110" t="s">
        <v>432</v>
      </c>
      <c r="H67" s="107" t="str">
        <f aca="true" t="shared" si="5" ref="H67:H97">CONCATENATE(D67,I67)</f>
        <v>110000管理，補助的経済活動を行う事業所（64貸金業，クレジットカード業等非預金信用機関） </v>
      </c>
      <c r="I67" s="105" t="s">
        <v>433</v>
      </c>
    </row>
    <row r="68" spans="1:9" ht="30.75" customHeight="1">
      <c r="A68" s="110" t="s">
        <v>434</v>
      </c>
      <c r="B68" s="107" t="s">
        <v>435</v>
      </c>
      <c r="C68" s="108" t="str">
        <f t="shared" si="3"/>
        <v>65　金融商品取引業，商品先物取引業</v>
      </c>
      <c r="D68" s="111" t="s">
        <v>424</v>
      </c>
      <c r="E68" s="107" t="s">
        <v>435</v>
      </c>
      <c r="F68" s="107" t="str">
        <f t="shared" si="4"/>
        <v>110000　金融商品取引業，商品先物取引業</v>
      </c>
      <c r="G68" s="110" t="s">
        <v>436</v>
      </c>
      <c r="H68" s="107" t="str">
        <f t="shared" si="5"/>
        <v>110000管理，補助的経済活動を行う事業所（65金融商品取引業，商品先物取引業） </v>
      </c>
      <c r="I68" s="105" t="s">
        <v>437</v>
      </c>
    </row>
    <row r="69" spans="1:9" ht="30.75" customHeight="1">
      <c r="A69" s="110" t="s">
        <v>438</v>
      </c>
      <c r="B69" s="107" t="s">
        <v>439</v>
      </c>
      <c r="C69" s="108" t="str">
        <f t="shared" si="3"/>
        <v>66　補助的金融業等</v>
      </c>
      <c r="D69" s="111" t="s">
        <v>424</v>
      </c>
      <c r="E69" s="107" t="s">
        <v>439</v>
      </c>
      <c r="F69" s="107" t="str">
        <f t="shared" si="4"/>
        <v>110000　補助的金融業等</v>
      </c>
      <c r="G69" s="110" t="s">
        <v>440</v>
      </c>
      <c r="H69" s="107" t="str">
        <f t="shared" si="5"/>
        <v>110000管理，補助的経済活動を行う事業所（66補助的金融業等） </v>
      </c>
      <c r="I69" s="105" t="s">
        <v>441</v>
      </c>
    </row>
    <row r="70" spans="1:9" ht="30.75" customHeight="1">
      <c r="A70" s="110" t="s">
        <v>442</v>
      </c>
      <c r="B70" s="107" t="s">
        <v>443</v>
      </c>
      <c r="C70" s="108" t="str">
        <f t="shared" si="3"/>
        <v>67　保険業（保険媒介代理業，保険サービス業を含む）</v>
      </c>
      <c r="D70" s="111" t="s">
        <v>424</v>
      </c>
      <c r="E70" s="107" t="s">
        <v>443</v>
      </c>
      <c r="F70" s="107" t="str">
        <f t="shared" si="4"/>
        <v>110000　保険業（保険媒介代理業，保険サービス業を含む）</v>
      </c>
      <c r="G70" s="110" t="s">
        <v>444</v>
      </c>
      <c r="H70" s="107" t="str">
        <f t="shared" si="5"/>
        <v>110000管理，補助的経済活動を行う事業所（67保険業） </v>
      </c>
      <c r="I70" s="105" t="s">
        <v>445</v>
      </c>
    </row>
    <row r="71" spans="1:9" ht="30.75" customHeight="1">
      <c r="A71" s="110" t="s">
        <v>446</v>
      </c>
      <c r="B71" s="107" t="s">
        <v>447</v>
      </c>
      <c r="C71" s="108" t="str">
        <f t="shared" si="3"/>
        <v>68　不動産取引業</v>
      </c>
      <c r="D71" s="111" t="s">
        <v>448</v>
      </c>
      <c r="E71" s="107" t="s">
        <v>447</v>
      </c>
      <c r="F71" s="107" t="str">
        <f t="shared" si="4"/>
        <v>120000　不動産取引業</v>
      </c>
      <c r="G71" s="110" t="s">
        <v>449</v>
      </c>
      <c r="H71" s="107" t="str">
        <f t="shared" si="5"/>
        <v>120000管理，補助的経済活動を行う事業所（68不動産取引業） </v>
      </c>
      <c r="I71" s="105" t="s">
        <v>450</v>
      </c>
    </row>
    <row r="72" spans="1:9" ht="30.75" customHeight="1">
      <c r="A72" s="110" t="s">
        <v>451</v>
      </c>
      <c r="B72" s="107" t="s">
        <v>452</v>
      </c>
      <c r="C72" s="108" t="str">
        <f t="shared" si="3"/>
        <v>69　不動産賃貸業・管理業</v>
      </c>
      <c r="D72" s="111" t="s">
        <v>448</v>
      </c>
      <c r="E72" s="107" t="s">
        <v>452</v>
      </c>
      <c r="F72" s="107" t="str">
        <f t="shared" si="4"/>
        <v>120000　不動産賃貸業・管理業</v>
      </c>
      <c r="G72" s="110" t="s">
        <v>453</v>
      </c>
      <c r="H72" s="107" t="str">
        <f t="shared" si="5"/>
        <v>120000管理，補助的経済活動を行う事業所（69不動産賃貸業・管理業） </v>
      </c>
      <c r="I72" s="105" t="s">
        <v>454</v>
      </c>
    </row>
    <row r="73" spans="1:9" ht="30.75" customHeight="1">
      <c r="A73" s="110" t="s">
        <v>455</v>
      </c>
      <c r="B73" s="107" t="s">
        <v>456</v>
      </c>
      <c r="C73" s="108" t="str">
        <f t="shared" si="3"/>
        <v>70　物品賃貸業</v>
      </c>
      <c r="D73" s="111" t="s">
        <v>457</v>
      </c>
      <c r="E73" s="107" t="s">
        <v>456</v>
      </c>
      <c r="F73" s="107" t="str">
        <f t="shared" si="4"/>
        <v>171700　物品賃貸業</v>
      </c>
      <c r="G73" s="110" t="s">
        <v>458</v>
      </c>
      <c r="H73" s="107" t="str">
        <f t="shared" si="5"/>
        <v>171700管理，補助的経済活動を行う事業所（70物品賃貸業） </v>
      </c>
      <c r="I73" s="105" t="s">
        <v>459</v>
      </c>
    </row>
    <row r="74" spans="1:9" ht="30.75" customHeight="1">
      <c r="A74" s="110" t="s">
        <v>460</v>
      </c>
      <c r="B74" s="107" t="s">
        <v>461</v>
      </c>
      <c r="C74" s="108" t="str">
        <f t="shared" si="3"/>
        <v>71　学術・開発研究機関</v>
      </c>
      <c r="D74" s="111" t="s">
        <v>462</v>
      </c>
      <c r="E74" s="107" t="s">
        <v>461</v>
      </c>
      <c r="F74" s="107" t="str">
        <f t="shared" si="4"/>
        <v>170300　学術・開発研究機関</v>
      </c>
      <c r="G74" s="110" t="s">
        <v>463</v>
      </c>
      <c r="H74" s="107" t="str">
        <f t="shared" si="5"/>
        <v>170300管理，補助的経済活動を行う事業所（71学術・開発研究機関） </v>
      </c>
      <c r="I74" s="105" t="s">
        <v>464</v>
      </c>
    </row>
    <row r="75" spans="1:9" ht="30.75" customHeight="1">
      <c r="A75" s="110">
        <v>72</v>
      </c>
      <c r="B75" s="112" t="s">
        <v>465</v>
      </c>
      <c r="C75" s="108" t="str">
        <f t="shared" si="3"/>
        <v>72専門サービス業</v>
      </c>
      <c r="D75" s="111" t="s">
        <v>466</v>
      </c>
      <c r="E75" s="107" t="s">
        <v>465</v>
      </c>
      <c r="F75" s="107" t="str">
        <f t="shared" si="4"/>
        <v>170100専門サービス業</v>
      </c>
      <c r="G75" s="110" t="s">
        <v>467</v>
      </c>
      <c r="H75" s="107" t="str">
        <f t="shared" si="5"/>
        <v>170100管理，補助的経済活動を行う事業所（72専門サービス業） </v>
      </c>
      <c r="I75" s="105" t="s">
        <v>468</v>
      </c>
    </row>
    <row r="76" spans="1:9" ht="30.75" customHeight="1">
      <c r="A76" s="110">
        <v>73</v>
      </c>
      <c r="B76" s="112" t="s">
        <v>469</v>
      </c>
      <c r="C76" s="108" t="str">
        <f t="shared" si="3"/>
        <v>73広告業</v>
      </c>
      <c r="D76" s="111" t="s">
        <v>470</v>
      </c>
      <c r="E76" s="107" t="s">
        <v>471</v>
      </c>
      <c r="F76" s="107" t="str">
        <f t="shared" si="4"/>
        <v>171900　広告業</v>
      </c>
      <c r="G76" s="110" t="s">
        <v>472</v>
      </c>
      <c r="H76" s="107" t="str">
        <f t="shared" si="5"/>
        <v>171900管理，補助的経済活動を行う事業所（73広告業） </v>
      </c>
      <c r="I76" s="105" t="s">
        <v>473</v>
      </c>
    </row>
    <row r="77" spans="1:9" ht="30.75" customHeight="1">
      <c r="A77" s="110" t="s">
        <v>474</v>
      </c>
      <c r="B77" s="107" t="s">
        <v>475</v>
      </c>
      <c r="C77" s="108" t="str">
        <f t="shared" si="3"/>
        <v>74　技術サービス業（他に分類されないもの）</v>
      </c>
      <c r="D77" s="111" t="s">
        <v>466</v>
      </c>
      <c r="E77" s="112" t="s">
        <v>476</v>
      </c>
      <c r="F77" s="107" t="str">
        <f t="shared" si="4"/>
        <v>170100専門サービス業</v>
      </c>
      <c r="G77" s="110" t="s">
        <v>477</v>
      </c>
      <c r="H77" s="107" t="str">
        <f t="shared" si="5"/>
        <v>170100管理，補助的経済活動を行う事業所（74技術サービス業） </v>
      </c>
      <c r="I77" s="105" t="s">
        <v>478</v>
      </c>
    </row>
    <row r="78" spans="1:9" ht="30.75" customHeight="1">
      <c r="A78" s="110">
        <v>75</v>
      </c>
      <c r="B78" s="107" t="s">
        <v>479</v>
      </c>
      <c r="C78" s="108" t="str">
        <f t="shared" si="3"/>
        <v>75　宿泊業</v>
      </c>
      <c r="D78" s="111" t="s">
        <v>480</v>
      </c>
      <c r="E78" s="107" t="s">
        <v>479</v>
      </c>
      <c r="F78" s="107" t="str">
        <f t="shared" si="4"/>
        <v>130500　宿泊業</v>
      </c>
      <c r="G78" s="110" t="s">
        <v>481</v>
      </c>
      <c r="H78" s="107" t="str">
        <f t="shared" si="5"/>
        <v>130500管理，補助的経済活動を行う事業所（75宿泊業） </v>
      </c>
      <c r="I78" s="105" t="s">
        <v>482</v>
      </c>
    </row>
    <row r="79" spans="1:9" ht="30.75" customHeight="1">
      <c r="A79" s="110">
        <v>76</v>
      </c>
      <c r="B79" s="107" t="s">
        <v>483</v>
      </c>
      <c r="C79" s="108" t="str">
        <f t="shared" si="3"/>
        <v>76　飲食店</v>
      </c>
      <c r="D79" s="111" t="s">
        <v>484</v>
      </c>
      <c r="E79" s="107" t="s">
        <v>485</v>
      </c>
      <c r="F79" s="107" t="str">
        <f t="shared" si="4"/>
        <v>130100一般飲食店　</v>
      </c>
      <c r="G79" s="110" t="s">
        <v>486</v>
      </c>
      <c r="H79" s="107" t="str">
        <f t="shared" si="5"/>
        <v>130100管理，補助的経済活動を行う事業所（76飲食店） </v>
      </c>
      <c r="I79" s="105" t="s">
        <v>487</v>
      </c>
    </row>
    <row r="80" spans="1:9" ht="30.75" customHeight="1">
      <c r="A80" s="110" t="s">
        <v>488</v>
      </c>
      <c r="B80" s="107" t="s">
        <v>489</v>
      </c>
      <c r="C80" s="108" t="str">
        <f t="shared" si="3"/>
        <v>77　持ち帰り・配達飲食サービス業</v>
      </c>
      <c r="D80" s="111" t="s">
        <v>402</v>
      </c>
      <c r="E80" s="107" t="s">
        <v>401</v>
      </c>
      <c r="F80" s="107" t="str">
        <f t="shared" si="4"/>
        <v>105500　飲食料品小売業</v>
      </c>
      <c r="G80" s="110" t="s">
        <v>490</v>
      </c>
      <c r="H80" s="107" t="str">
        <f t="shared" si="5"/>
        <v>105500管理，補助的経済活動を行う事業所（77持ち帰り・配達飲食サービス業） </v>
      </c>
      <c r="I80" s="105" t="s">
        <v>491</v>
      </c>
    </row>
    <row r="81" spans="1:9" ht="30.75" customHeight="1">
      <c r="A81" s="110">
        <v>78</v>
      </c>
      <c r="B81" s="107" t="s">
        <v>492</v>
      </c>
      <c r="C81" s="108" t="str">
        <f t="shared" si="3"/>
        <v>78　洗濯・理容・美容・浴場業</v>
      </c>
      <c r="D81" s="111" t="s">
        <v>493</v>
      </c>
      <c r="E81" s="107" t="s">
        <v>492</v>
      </c>
      <c r="F81" s="107" t="str">
        <f t="shared" si="4"/>
        <v>170500　洗濯・理容・美容・浴場業</v>
      </c>
      <c r="G81" s="110" t="s">
        <v>494</v>
      </c>
      <c r="H81" s="107" t="str">
        <f t="shared" si="5"/>
        <v>170500管理，補助的経済活動を行う事業所（78洗濯・理容・美容・浴場業） </v>
      </c>
      <c r="I81" s="105" t="s">
        <v>495</v>
      </c>
    </row>
    <row r="82" spans="1:9" ht="30.75" customHeight="1">
      <c r="A82" s="110" t="s">
        <v>496</v>
      </c>
      <c r="B82" s="107" t="s">
        <v>497</v>
      </c>
      <c r="C82" s="108" t="str">
        <f t="shared" si="3"/>
        <v>79　その他の生活関連サービス業</v>
      </c>
      <c r="D82" s="111" t="s">
        <v>498</v>
      </c>
      <c r="E82" s="107" t="s">
        <v>497</v>
      </c>
      <c r="F82" s="107" t="str">
        <f t="shared" si="4"/>
        <v>170700　その他の生活関連サービス業</v>
      </c>
      <c r="G82" s="110" t="s">
        <v>499</v>
      </c>
      <c r="H82" s="107" t="str">
        <f t="shared" si="5"/>
        <v>170700管理，補助的経済活動を行う事業所（79その他の生活関連サービス業） </v>
      </c>
      <c r="I82" s="105" t="s">
        <v>500</v>
      </c>
    </row>
    <row r="83" spans="1:9" ht="30.75" customHeight="1">
      <c r="A83" s="110" t="s">
        <v>501</v>
      </c>
      <c r="B83" s="107" t="s">
        <v>502</v>
      </c>
      <c r="C83" s="108" t="str">
        <f t="shared" si="3"/>
        <v>80　娯楽業</v>
      </c>
      <c r="D83" s="111" t="s">
        <v>503</v>
      </c>
      <c r="E83" s="107" t="s">
        <v>502</v>
      </c>
      <c r="F83" s="107" t="str">
        <f t="shared" si="4"/>
        <v>170900　娯楽業</v>
      </c>
      <c r="G83" s="110" t="s">
        <v>504</v>
      </c>
      <c r="H83" s="107" t="str">
        <f t="shared" si="5"/>
        <v>170900管理，補助的経済活動を行う事業所（80娯楽業） </v>
      </c>
      <c r="I83" s="105" t="s">
        <v>505</v>
      </c>
    </row>
    <row r="84" spans="1:9" ht="30.75" customHeight="1">
      <c r="A84" s="110" t="s">
        <v>506</v>
      </c>
      <c r="B84" s="107" t="s">
        <v>507</v>
      </c>
      <c r="C84" s="108" t="str">
        <f t="shared" si="3"/>
        <v>81　学校教育</v>
      </c>
      <c r="D84" s="111" t="s">
        <v>508</v>
      </c>
      <c r="E84" s="107" t="s">
        <v>507</v>
      </c>
      <c r="F84" s="107" t="str">
        <f t="shared" si="4"/>
        <v>150000　学校教育</v>
      </c>
      <c r="G84" s="110" t="s">
        <v>509</v>
      </c>
      <c r="H84" s="107" t="str">
        <f t="shared" si="5"/>
        <v>150000管理，補助的経済活動を行う事業所（81学校教育） </v>
      </c>
      <c r="I84" s="105" t="s">
        <v>510</v>
      </c>
    </row>
    <row r="85" spans="1:9" ht="30.75" customHeight="1">
      <c r="A85" s="110">
        <v>82</v>
      </c>
      <c r="B85" s="107" t="s">
        <v>511</v>
      </c>
      <c r="C85" s="108" t="str">
        <f t="shared" si="3"/>
        <v>82　その他の教育，学習支援業</v>
      </c>
      <c r="D85" s="111" t="s">
        <v>508</v>
      </c>
      <c r="E85" s="107" t="s">
        <v>511</v>
      </c>
      <c r="F85" s="107" t="str">
        <f t="shared" si="4"/>
        <v>150000　その他の教育，学習支援業</v>
      </c>
      <c r="G85" s="110" t="s">
        <v>512</v>
      </c>
      <c r="H85" s="107" t="str">
        <f t="shared" si="5"/>
        <v>150000管理，補助的経済活動を行う事業所（82その他の教育，学習支援業） </v>
      </c>
      <c r="I85" s="105" t="s">
        <v>513</v>
      </c>
    </row>
    <row r="86" spans="1:9" ht="30.75" customHeight="1">
      <c r="A86" s="110" t="s">
        <v>514</v>
      </c>
      <c r="B86" s="107" t="s">
        <v>515</v>
      </c>
      <c r="C86" s="108" t="str">
        <f t="shared" si="3"/>
        <v>83　医療業</v>
      </c>
      <c r="D86" s="111" t="s">
        <v>516</v>
      </c>
      <c r="E86" s="107" t="s">
        <v>515</v>
      </c>
      <c r="F86" s="107" t="str">
        <f t="shared" si="4"/>
        <v>140100　医療業</v>
      </c>
      <c r="G86" s="110" t="s">
        <v>517</v>
      </c>
      <c r="H86" s="107" t="str">
        <f t="shared" si="5"/>
        <v>140100管理，補助的経済活動を行う事業所（83医療業） </v>
      </c>
      <c r="I86" s="105" t="s">
        <v>518</v>
      </c>
    </row>
    <row r="87" spans="1:9" ht="30.75" customHeight="1">
      <c r="A87" s="110" t="s">
        <v>519</v>
      </c>
      <c r="B87" s="107" t="s">
        <v>520</v>
      </c>
      <c r="C87" s="108" t="str">
        <f t="shared" si="3"/>
        <v>84　保健衛生</v>
      </c>
      <c r="D87" s="111" t="s">
        <v>521</v>
      </c>
      <c r="E87" s="107" t="s">
        <v>520</v>
      </c>
      <c r="F87" s="107" t="str">
        <f t="shared" si="4"/>
        <v>140300　保健衛生</v>
      </c>
      <c r="G87" s="110" t="s">
        <v>522</v>
      </c>
      <c r="H87" s="107" t="str">
        <f t="shared" si="5"/>
        <v>140300管理，補助的経済活動を行う事業所（84保健衛生） </v>
      </c>
      <c r="I87" s="105" t="s">
        <v>523</v>
      </c>
    </row>
    <row r="88" spans="1:9" ht="30.75" customHeight="1">
      <c r="A88" s="110" t="s">
        <v>524</v>
      </c>
      <c r="B88" s="107" t="s">
        <v>525</v>
      </c>
      <c r="C88" s="108" t="str">
        <f t="shared" si="3"/>
        <v>85　社会保険・社会福祉・介護事業</v>
      </c>
      <c r="D88" s="111" t="s">
        <v>526</v>
      </c>
      <c r="E88" s="107" t="s">
        <v>525</v>
      </c>
      <c r="F88" s="107" t="str">
        <f t="shared" si="4"/>
        <v>140500　社会保険・社会福祉・介護事業</v>
      </c>
      <c r="G88" s="110" t="s">
        <v>527</v>
      </c>
      <c r="H88" s="107" t="str">
        <f t="shared" si="5"/>
        <v>140500管理，補助的経済活動を行う事業所（85社会保険・社会福祉・介護事業） </v>
      </c>
      <c r="I88" s="105" t="s">
        <v>528</v>
      </c>
    </row>
    <row r="89" spans="1:9" ht="30.75" customHeight="1">
      <c r="A89" s="110" t="s">
        <v>529</v>
      </c>
      <c r="B89" s="107" t="s">
        <v>530</v>
      </c>
      <c r="C89" s="108" t="str">
        <f t="shared" si="3"/>
        <v>86　郵便局</v>
      </c>
      <c r="D89" s="111" t="s">
        <v>531</v>
      </c>
      <c r="E89" s="107" t="s">
        <v>530</v>
      </c>
      <c r="F89" s="107" t="str">
        <f t="shared" si="4"/>
        <v>160000　郵便局</v>
      </c>
      <c r="G89" s="110" t="s">
        <v>532</v>
      </c>
      <c r="H89" s="107" t="str">
        <f t="shared" si="5"/>
        <v>160000管理，補助的経済活動を行う事業所（86郵便局） </v>
      </c>
      <c r="I89" s="105" t="s">
        <v>533</v>
      </c>
    </row>
    <row r="90" spans="1:9" ht="30.75" customHeight="1">
      <c r="A90" s="110" t="s">
        <v>534</v>
      </c>
      <c r="B90" s="107" t="s">
        <v>535</v>
      </c>
      <c r="C90" s="108" t="str">
        <f t="shared" si="3"/>
        <v>87　協同組合（他に分類されないもの）</v>
      </c>
      <c r="D90" s="111" t="s">
        <v>531</v>
      </c>
      <c r="E90" s="107" t="s">
        <v>535</v>
      </c>
      <c r="F90" s="107" t="str">
        <f t="shared" si="4"/>
        <v>160000　協同組合（他に分類されないもの）</v>
      </c>
      <c r="G90" s="110" t="s">
        <v>536</v>
      </c>
      <c r="H90" s="107" t="str">
        <f t="shared" si="5"/>
        <v>160000管理，補助的経済活動を行う事業所（87協同組合） </v>
      </c>
      <c r="I90" s="105" t="s">
        <v>537</v>
      </c>
    </row>
    <row r="91" spans="1:9" ht="30.75" customHeight="1">
      <c r="A91" s="110" t="s">
        <v>538</v>
      </c>
      <c r="B91" s="107" t="s">
        <v>539</v>
      </c>
      <c r="C91" s="108" t="str">
        <f t="shared" si="3"/>
        <v>88　廃棄物処理業</v>
      </c>
      <c r="D91" s="111" t="s">
        <v>540</v>
      </c>
      <c r="E91" s="107" t="s">
        <v>539</v>
      </c>
      <c r="F91" s="107" t="str">
        <f t="shared" si="4"/>
        <v>171100　廃棄物処理業</v>
      </c>
      <c r="G91" s="110" t="s">
        <v>541</v>
      </c>
      <c r="H91" s="107" t="str">
        <f t="shared" si="5"/>
        <v>171100管理，補助的経済活動を行う事業所（88廃棄物処理業） </v>
      </c>
      <c r="I91" s="105" t="s">
        <v>542</v>
      </c>
    </row>
    <row r="92" spans="1:9" ht="30.75" customHeight="1">
      <c r="A92" s="110" t="s">
        <v>543</v>
      </c>
      <c r="B92" s="107" t="s">
        <v>544</v>
      </c>
      <c r="C92" s="108" t="str">
        <f t="shared" si="3"/>
        <v>89　自動車整備業</v>
      </c>
      <c r="D92" s="111" t="s">
        <v>545</v>
      </c>
      <c r="E92" s="107" t="s">
        <v>544</v>
      </c>
      <c r="F92" s="107" t="str">
        <f t="shared" si="4"/>
        <v>171300　自動車整備業</v>
      </c>
      <c r="G92" s="110" t="s">
        <v>546</v>
      </c>
      <c r="H92" s="107" t="str">
        <f t="shared" si="5"/>
        <v>171300管理，補助的経済活動を行う事業所（89自動車整備業） </v>
      </c>
      <c r="I92" s="105" t="s">
        <v>547</v>
      </c>
    </row>
    <row r="93" spans="1:9" ht="30.75" customHeight="1">
      <c r="A93" s="110" t="s">
        <v>548</v>
      </c>
      <c r="B93" s="107" t="s">
        <v>549</v>
      </c>
      <c r="C93" s="108" t="str">
        <f t="shared" si="3"/>
        <v>90　機械等修理業（別掲を除く）</v>
      </c>
      <c r="D93" s="111" t="s">
        <v>550</v>
      </c>
      <c r="E93" s="107" t="s">
        <v>549</v>
      </c>
      <c r="F93" s="107" t="str">
        <f t="shared" si="4"/>
        <v>171500　機械等修理業（別掲を除く）</v>
      </c>
      <c r="G93" s="110" t="s">
        <v>551</v>
      </c>
      <c r="H93" s="107" t="str">
        <f t="shared" si="5"/>
        <v>171500管理，補助的経済活動を行う事業所（90機械等修理業） </v>
      </c>
      <c r="I93" s="105" t="s">
        <v>552</v>
      </c>
    </row>
    <row r="94" spans="1:9" ht="30.75" customHeight="1">
      <c r="A94" s="110">
        <v>91</v>
      </c>
      <c r="B94" s="113" t="s">
        <v>553</v>
      </c>
      <c r="C94" s="108" t="str">
        <f t="shared" si="3"/>
        <v>91　職業紹介・労働者派遣業</v>
      </c>
      <c r="D94" s="111" t="s">
        <v>554</v>
      </c>
      <c r="E94" s="107" t="s">
        <v>555</v>
      </c>
      <c r="F94" s="107" t="str">
        <f t="shared" si="4"/>
        <v>172100　その他の事業サービス業</v>
      </c>
      <c r="G94" s="110" t="s">
        <v>556</v>
      </c>
      <c r="H94" s="107" t="str">
        <f t="shared" si="5"/>
        <v>172100管理，補助的経済活動を行う事業所（91職業紹介・労働者派遣業） </v>
      </c>
      <c r="I94" s="105" t="s">
        <v>557</v>
      </c>
    </row>
    <row r="95" spans="1:9" ht="30.75" customHeight="1">
      <c r="A95" s="110" t="s">
        <v>558</v>
      </c>
      <c r="B95" s="107" t="s">
        <v>555</v>
      </c>
      <c r="C95" s="108" t="str">
        <f t="shared" si="3"/>
        <v>92　その他の事業サービス業</v>
      </c>
      <c r="D95" s="111" t="s">
        <v>554</v>
      </c>
      <c r="E95" s="107" t="s">
        <v>555</v>
      </c>
      <c r="F95" s="107" t="str">
        <f t="shared" si="4"/>
        <v>172100　その他の事業サービス業</v>
      </c>
      <c r="G95" s="110" t="s">
        <v>559</v>
      </c>
      <c r="H95" s="107" t="str">
        <f t="shared" si="5"/>
        <v>172100管理，補助的経済活動を行う事業所（92その他の事業サービス業） </v>
      </c>
      <c r="I95" s="105" t="s">
        <v>560</v>
      </c>
    </row>
    <row r="96" spans="1:9" ht="30.75" customHeight="1">
      <c r="A96" s="110" t="s">
        <v>561</v>
      </c>
      <c r="B96" s="107" t="s">
        <v>562</v>
      </c>
      <c r="C96" s="108" t="str">
        <f t="shared" si="3"/>
        <v>93　政治・経済・文化団体</v>
      </c>
      <c r="D96" s="111" t="s">
        <v>563</v>
      </c>
      <c r="E96" s="107" t="s">
        <v>562</v>
      </c>
      <c r="F96" s="107" t="str">
        <f t="shared" si="4"/>
        <v>172300　政治・経済・文化団体</v>
      </c>
      <c r="G96" s="110" t="s">
        <v>564</v>
      </c>
      <c r="H96" s="107" t="str">
        <f t="shared" si="5"/>
        <v>172300経済団体 </v>
      </c>
      <c r="I96" s="105" t="s">
        <v>565</v>
      </c>
    </row>
    <row r="97" spans="1:9" ht="30.75" customHeight="1">
      <c r="A97" s="110" t="s">
        <v>566</v>
      </c>
      <c r="B97" s="107" t="s">
        <v>567</v>
      </c>
      <c r="C97" s="108" t="str">
        <f t="shared" si="3"/>
        <v>94　宗教</v>
      </c>
      <c r="D97" s="111" t="s">
        <v>563</v>
      </c>
      <c r="E97" s="107" t="s">
        <v>567</v>
      </c>
      <c r="F97" s="107" t="str">
        <f t="shared" si="4"/>
        <v>172300　宗教</v>
      </c>
      <c r="G97" s="110" t="s">
        <v>568</v>
      </c>
      <c r="H97" s="107" t="str">
        <f t="shared" si="5"/>
        <v>172300神道系宗教 </v>
      </c>
      <c r="I97" s="105" t="s">
        <v>569</v>
      </c>
    </row>
    <row r="98" spans="1:9" ht="30.75" customHeight="1">
      <c r="A98" s="110" t="s">
        <v>570</v>
      </c>
      <c r="B98" s="107" t="s">
        <v>571</v>
      </c>
      <c r="C98" s="108" t="str">
        <f>CONCATENATE(A98,B98)</f>
        <v>95　その他のサービス業</v>
      </c>
      <c r="D98" s="111" t="s">
        <v>563</v>
      </c>
      <c r="E98" s="107" t="s">
        <v>571</v>
      </c>
      <c r="F98" s="107" t="str">
        <f>CONCATENATE(D98,E98)</f>
        <v>172300　その他のサービス業</v>
      </c>
      <c r="G98" s="110" t="s">
        <v>572</v>
      </c>
      <c r="H98" s="107" t="str">
        <f>CONCATENATE(D98,I98)</f>
        <v>172300管理，補助的経済活動を行う事業所（95その他のサービス業） </v>
      </c>
      <c r="I98" s="105" t="s">
        <v>573</v>
      </c>
    </row>
    <row r="99" spans="1:9" ht="30.75" customHeight="1">
      <c r="A99" s="110" t="s">
        <v>574</v>
      </c>
      <c r="B99" s="107" t="s">
        <v>575</v>
      </c>
      <c r="C99" s="108" t="str">
        <f>CONCATENATE(A99,B99)</f>
        <v>96　外国公務</v>
      </c>
      <c r="D99" s="111" t="s">
        <v>563</v>
      </c>
      <c r="E99" s="107" t="s">
        <v>575</v>
      </c>
      <c r="F99" s="107" t="str">
        <f>CONCATENATE(D99,E99)</f>
        <v>172300　外国公務</v>
      </c>
      <c r="G99" s="110" t="s">
        <v>576</v>
      </c>
      <c r="H99" s="107" t="str">
        <f>CONCATENATE(D99,I99)</f>
        <v>172300外国公館 </v>
      </c>
      <c r="I99" s="105" t="s">
        <v>577</v>
      </c>
    </row>
    <row r="100" spans="1:9" ht="30.75" customHeight="1">
      <c r="A100" s="110">
        <v>97</v>
      </c>
      <c r="B100" s="107" t="s">
        <v>578</v>
      </c>
      <c r="C100" s="108" t="str">
        <f>CONCATENATE(A100,B100)</f>
        <v>97　国家公務</v>
      </c>
      <c r="D100" s="111" t="s">
        <v>563</v>
      </c>
      <c r="E100" s="107" t="s">
        <v>578</v>
      </c>
      <c r="F100" s="107" t="str">
        <f>CONCATENATE(D100,E100)</f>
        <v>172300　国家公務</v>
      </c>
      <c r="G100" s="110" t="s">
        <v>579</v>
      </c>
      <c r="H100" s="107" t="str">
        <f>CONCATENATE(D100,I100)</f>
        <v>172300立法機関 </v>
      </c>
      <c r="I100" s="105" t="s">
        <v>580</v>
      </c>
    </row>
    <row r="101" spans="1:9" ht="30.75" customHeight="1">
      <c r="A101" s="110" t="s">
        <v>581</v>
      </c>
      <c r="B101" s="107" t="s">
        <v>582</v>
      </c>
      <c r="C101" s="108" t="str">
        <f>CONCATENATE(A101,B101)</f>
        <v>98　地方公務</v>
      </c>
      <c r="D101" s="111" t="s">
        <v>563</v>
      </c>
      <c r="E101" s="107" t="s">
        <v>582</v>
      </c>
      <c r="F101" s="107" t="str">
        <f>CONCATENATE(D101,E101)</f>
        <v>172300　地方公務</v>
      </c>
      <c r="G101" s="110" t="s">
        <v>583</v>
      </c>
      <c r="H101" s="107" t="str">
        <f>CONCATENATE(D101,I101)</f>
        <v>172300都道府県機関 </v>
      </c>
      <c r="I101" s="105" t="s">
        <v>584</v>
      </c>
    </row>
    <row r="102" spans="1:9" ht="30.75" customHeight="1">
      <c r="A102" s="110" t="s">
        <v>585</v>
      </c>
      <c r="B102" s="107" t="s">
        <v>586</v>
      </c>
      <c r="C102" s="108" t="str">
        <f>CONCATENATE(A102,B102)</f>
        <v>99分類不能の産業</v>
      </c>
      <c r="D102" s="111" t="s">
        <v>587</v>
      </c>
      <c r="E102" s="107" t="s">
        <v>586</v>
      </c>
      <c r="F102" s="107" t="str">
        <f>CONCATENATE(D102,E102)</f>
        <v>990000分類不能の産業</v>
      </c>
      <c r="G102" s="110" t="s">
        <v>588</v>
      </c>
      <c r="H102" s="107" t="str">
        <f>CONCATENATE(D102,I102)</f>
        <v>990000分類不能の産業 </v>
      </c>
      <c r="I102" s="105" t="s">
        <v>589</v>
      </c>
    </row>
  </sheetData>
  <sheetProtection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36"/>
  <sheetViews>
    <sheetView showGridLines="0" view="pageBreakPreview" zoomScale="80" zoomScaleNormal="85" zoomScaleSheetLayoutView="80" zoomScalePageLayoutView="0" workbookViewId="0" topLeftCell="A1">
      <selection activeCell="B10" sqref="B10:D10"/>
    </sheetView>
  </sheetViews>
  <sheetFormatPr defaultColWidth="9.140625" defaultRowHeight="15"/>
  <cols>
    <col min="1" max="1" width="3.140625" style="4" customWidth="1"/>
    <col min="2" max="4" width="4.00390625" style="53" customWidth="1"/>
    <col min="5" max="5" width="14.421875" style="8" customWidth="1"/>
    <col min="6" max="6" width="16.00390625" style="13" customWidth="1"/>
    <col min="7" max="7" width="8.7109375" style="15" bestFit="1" customWidth="1"/>
    <col min="8" max="8" width="4.421875" style="21" bestFit="1" customWidth="1"/>
    <col min="9" max="9" width="13.00390625" style="15" customWidth="1"/>
    <col min="10" max="10" width="12.8515625" style="15" customWidth="1"/>
    <col min="11" max="13" width="14.140625" style="15"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3" customWidth="1"/>
  </cols>
  <sheetData>
    <row r="1" spans="1:6" ht="13.5" customHeight="1">
      <c r="A1" s="396" t="s">
        <v>59</v>
      </c>
      <c r="B1" s="396"/>
      <c r="C1" s="396"/>
      <c r="D1" s="396"/>
      <c r="E1" s="396"/>
      <c r="F1" s="4"/>
    </row>
    <row r="2" spans="1:14" ht="13.5" customHeight="1">
      <c r="A2" s="5"/>
      <c r="B2" s="5"/>
      <c r="C2" s="5"/>
      <c r="D2" s="5"/>
      <c r="E2" s="6"/>
      <c r="F2" s="4"/>
      <c r="N2" s="5"/>
    </row>
    <row r="3" spans="1:14" ht="13.5" customHeight="1">
      <c r="A3" s="5"/>
      <c r="B3" s="5" t="s">
        <v>82</v>
      </c>
      <c r="C3" s="58" t="s">
        <v>60</v>
      </c>
      <c r="D3" s="5"/>
      <c r="E3" s="6"/>
      <c r="F3" s="57" t="s">
        <v>58</v>
      </c>
      <c r="N3" s="5"/>
    </row>
    <row r="4" spans="1:14" ht="13.5" customHeight="1">
      <c r="A4" s="5"/>
      <c r="B4" s="5"/>
      <c r="C4" s="5"/>
      <c r="D4" s="5"/>
      <c r="E4" s="6"/>
      <c r="F4" s="57" t="s">
        <v>68</v>
      </c>
      <c r="N4" s="5"/>
    </row>
    <row r="5" spans="1:15" ht="13.5" customHeight="1">
      <c r="A5" s="5"/>
      <c r="B5" s="5"/>
      <c r="C5" s="5"/>
      <c r="D5" s="5"/>
      <c r="E5" s="6"/>
      <c r="F5" s="4"/>
      <c r="M5" s="15" t="s">
        <v>64</v>
      </c>
      <c r="N5" s="5"/>
      <c r="O5" s="52"/>
    </row>
    <row r="6" spans="1:14" ht="13.5" customHeight="1">
      <c r="A6" s="5"/>
      <c r="F6" s="4"/>
      <c r="I6" s="9" t="s">
        <v>75</v>
      </c>
      <c r="J6" s="16" t="str">
        <f>'使い方'!E6</f>
        <v>Ｂ金属株式会社</v>
      </c>
      <c r="K6" s="17"/>
      <c r="N6" s="5"/>
    </row>
    <row r="7" spans="1:14" ht="13.5" customHeight="1" thickBot="1">
      <c r="A7" s="5"/>
      <c r="F7" s="4"/>
      <c r="N7" s="5"/>
    </row>
    <row r="8" spans="1:15" ht="27" customHeight="1">
      <c r="A8" s="397" t="s">
        <v>43</v>
      </c>
      <c r="B8" s="399" t="s">
        <v>44</v>
      </c>
      <c r="C8" s="399"/>
      <c r="D8" s="400"/>
      <c r="E8" s="255" t="s">
        <v>45</v>
      </c>
      <c r="F8" s="256" t="s">
        <v>46</v>
      </c>
      <c r="G8" s="256" t="s">
        <v>47</v>
      </c>
      <c r="H8" s="256" t="s">
        <v>48</v>
      </c>
      <c r="I8" s="11" t="s">
        <v>42</v>
      </c>
      <c r="J8" s="256" t="s">
        <v>42</v>
      </c>
      <c r="K8" s="405" t="s">
        <v>49</v>
      </c>
      <c r="L8" s="406"/>
      <c r="M8" s="78" t="s">
        <v>50</v>
      </c>
      <c r="N8" s="407" t="s">
        <v>43</v>
      </c>
      <c r="O8" s="409" t="s">
        <v>81</v>
      </c>
    </row>
    <row r="9" spans="1:15" ht="42" customHeight="1" thickBot="1">
      <c r="A9" s="398"/>
      <c r="B9" s="257" t="s">
        <v>51</v>
      </c>
      <c r="C9" s="257" t="s">
        <v>52</v>
      </c>
      <c r="D9" s="258" t="s">
        <v>53</v>
      </c>
      <c r="E9" s="259"/>
      <c r="F9" s="260"/>
      <c r="G9" s="261"/>
      <c r="H9" s="261"/>
      <c r="I9" s="81" t="s">
        <v>54</v>
      </c>
      <c r="J9" s="261" t="s">
        <v>67</v>
      </c>
      <c r="K9" s="81" t="s">
        <v>55</v>
      </c>
      <c r="L9" s="82" t="s">
        <v>66</v>
      </c>
      <c r="M9" s="82" t="s">
        <v>56</v>
      </c>
      <c r="N9" s="408"/>
      <c r="O9" s="410"/>
    </row>
    <row r="10" spans="1:18" ht="30.75" customHeight="1">
      <c r="A10" s="48">
        <v>1</v>
      </c>
      <c r="B10" s="411">
        <v>42019</v>
      </c>
      <c r="C10" s="412"/>
      <c r="D10" s="412"/>
      <c r="E10" s="56" t="s">
        <v>102</v>
      </c>
      <c r="F10" s="34" t="s">
        <v>103</v>
      </c>
      <c r="G10" s="83">
        <v>1</v>
      </c>
      <c r="H10" s="84" t="s">
        <v>112</v>
      </c>
      <c r="I10" s="85">
        <f>IF(J10="","",ROUNDDOWN(J10*(1+O10/100),0))</f>
        <v>5400000</v>
      </c>
      <c r="J10" s="86">
        <v>5000000</v>
      </c>
      <c r="K10" s="85">
        <f>IF(L10="","",ROUNDDOWN(L10*(1+O10/100),0))</f>
        <v>5400000</v>
      </c>
      <c r="L10" s="85">
        <f>IF(OR(G10="",J10=""),"",ROUNDDOWN(J10*G10,0))</f>
        <v>5000000</v>
      </c>
      <c r="M10" s="95">
        <f>L10</f>
        <v>5000000</v>
      </c>
      <c r="N10" s="87">
        <v>1</v>
      </c>
      <c r="O10" s="98">
        <v>8</v>
      </c>
      <c r="P10" s="53"/>
      <c r="Q10" s="53"/>
      <c r="R10" s="53"/>
    </row>
    <row r="11" spans="1:18" ht="30.75" customHeight="1">
      <c r="A11" s="49">
        <v>2</v>
      </c>
      <c r="B11" s="394"/>
      <c r="C11" s="395"/>
      <c r="D11" s="395"/>
      <c r="E11" s="45"/>
      <c r="F11" s="35"/>
      <c r="G11" s="37"/>
      <c r="H11" s="47"/>
      <c r="I11" s="33">
        <f aca="true" t="shared" si="0" ref="I11:I29">IF(J11="","",ROUNDDOWN(J11*(1+O11/100),0))</f>
      </c>
      <c r="J11" s="41"/>
      <c r="K11" s="33">
        <f aca="true" t="shared" si="1" ref="K11:K29">IF(L11="","",ROUNDDOWN(L11*(1+O11/100),0))</f>
      </c>
      <c r="L11" s="36">
        <f aca="true" t="shared" si="2" ref="L11:L29">IF(OR(G11="",J11=""),"",ROUNDDOWN(J11*G11,0))</f>
      </c>
      <c r="M11" s="96">
        <f aca="true" t="shared" si="3" ref="M11:M29">L11</f>
      </c>
      <c r="N11" s="88">
        <v>2</v>
      </c>
      <c r="O11" s="99">
        <v>8</v>
      </c>
      <c r="R11" s="27"/>
    </row>
    <row r="12" spans="1:18" ht="30.75" customHeight="1">
      <c r="A12" s="48">
        <v>3</v>
      </c>
      <c r="B12" s="394"/>
      <c r="C12" s="395"/>
      <c r="D12" s="395"/>
      <c r="E12" s="38"/>
      <c r="F12" s="39"/>
      <c r="G12" s="37"/>
      <c r="H12" s="40"/>
      <c r="I12" s="33">
        <f t="shared" si="0"/>
      </c>
      <c r="J12" s="41"/>
      <c r="K12" s="33">
        <f t="shared" si="1"/>
      </c>
      <c r="L12" s="36">
        <f t="shared" si="2"/>
      </c>
      <c r="M12" s="96">
        <f t="shared" si="3"/>
      </c>
      <c r="N12" s="89">
        <v>3</v>
      </c>
      <c r="O12" s="100">
        <v>8</v>
      </c>
      <c r="P12" s="3"/>
      <c r="R12" s="27"/>
    </row>
    <row r="13" spans="1:18" s="12" customFormat="1" ht="30.75" customHeight="1">
      <c r="A13" s="49">
        <v>4</v>
      </c>
      <c r="B13" s="394"/>
      <c r="C13" s="395"/>
      <c r="D13" s="395"/>
      <c r="E13" s="38"/>
      <c r="F13" s="39"/>
      <c r="G13" s="46"/>
      <c r="H13" s="40"/>
      <c r="I13" s="33">
        <f t="shared" si="0"/>
      </c>
      <c r="J13" s="41"/>
      <c r="K13" s="33">
        <f t="shared" si="1"/>
      </c>
      <c r="L13" s="36">
        <f t="shared" si="2"/>
      </c>
      <c r="M13" s="96">
        <f t="shared" si="3"/>
      </c>
      <c r="N13" s="88">
        <v>4</v>
      </c>
      <c r="O13" s="99">
        <v>8</v>
      </c>
      <c r="P13" s="3"/>
      <c r="Q13" s="3"/>
      <c r="R13" s="27"/>
    </row>
    <row r="14" spans="1:18" ht="30.75" customHeight="1">
      <c r="A14" s="48">
        <v>5</v>
      </c>
      <c r="B14" s="394"/>
      <c r="C14" s="395"/>
      <c r="D14" s="395"/>
      <c r="E14" s="38"/>
      <c r="F14" s="39"/>
      <c r="G14" s="37"/>
      <c r="H14" s="40"/>
      <c r="I14" s="33">
        <f t="shared" si="0"/>
      </c>
      <c r="J14" s="41"/>
      <c r="K14" s="33">
        <f t="shared" si="1"/>
      </c>
      <c r="L14" s="36">
        <f t="shared" si="2"/>
      </c>
      <c r="M14" s="96">
        <f t="shared" si="3"/>
      </c>
      <c r="N14" s="89">
        <v>5</v>
      </c>
      <c r="O14" s="100">
        <v>8</v>
      </c>
      <c r="P14" s="3"/>
      <c r="R14" s="27"/>
    </row>
    <row r="15" spans="1:16" ht="30.75" customHeight="1">
      <c r="A15" s="49">
        <v>6</v>
      </c>
      <c r="B15" s="394"/>
      <c r="C15" s="395"/>
      <c r="D15" s="395"/>
      <c r="E15" s="42"/>
      <c r="F15" s="39"/>
      <c r="G15" s="37"/>
      <c r="H15" s="40"/>
      <c r="I15" s="33">
        <f t="shared" si="0"/>
      </c>
      <c r="J15" s="41"/>
      <c r="K15" s="33">
        <f t="shared" si="1"/>
      </c>
      <c r="L15" s="36">
        <f t="shared" si="2"/>
      </c>
      <c r="M15" s="96">
        <f t="shared" si="3"/>
      </c>
      <c r="N15" s="88">
        <v>6</v>
      </c>
      <c r="O15" s="99">
        <v>8</v>
      </c>
      <c r="P15" s="3"/>
    </row>
    <row r="16" spans="1:16" ht="30.75" customHeight="1">
      <c r="A16" s="48">
        <v>7</v>
      </c>
      <c r="B16" s="394"/>
      <c r="C16" s="395"/>
      <c r="D16" s="395"/>
      <c r="E16" s="43"/>
      <c r="F16" s="39"/>
      <c r="G16" s="46"/>
      <c r="H16" s="40"/>
      <c r="I16" s="33">
        <f t="shared" si="0"/>
      </c>
      <c r="J16" s="41"/>
      <c r="K16" s="33">
        <f t="shared" si="1"/>
      </c>
      <c r="L16" s="36">
        <f t="shared" si="2"/>
      </c>
      <c r="M16" s="96">
        <f t="shared" si="3"/>
      </c>
      <c r="N16" s="89">
        <v>7</v>
      </c>
      <c r="O16" s="100">
        <v>8</v>
      </c>
      <c r="P16" s="3"/>
    </row>
    <row r="17" spans="1:18" s="12" customFormat="1" ht="30.75" customHeight="1">
      <c r="A17" s="49">
        <v>8</v>
      </c>
      <c r="B17" s="394"/>
      <c r="C17" s="395"/>
      <c r="D17" s="395"/>
      <c r="E17" s="43"/>
      <c r="F17" s="39"/>
      <c r="G17" s="37"/>
      <c r="H17" s="40"/>
      <c r="I17" s="33">
        <f t="shared" si="0"/>
      </c>
      <c r="J17" s="41"/>
      <c r="K17" s="33">
        <f t="shared" si="1"/>
      </c>
      <c r="L17" s="36">
        <f t="shared" si="2"/>
      </c>
      <c r="M17" s="96">
        <f t="shared" si="3"/>
      </c>
      <c r="N17" s="88">
        <v>8</v>
      </c>
      <c r="O17" s="99">
        <v>8</v>
      </c>
      <c r="P17" s="24"/>
      <c r="Q17" s="30"/>
      <c r="R17" s="30"/>
    </row>
    <row r="18" spans="1:15" ht="30.75" customHeight="1">
      <c r="A18" s="48">
        <v>9</v>
      </c>
      <c r="B18" s="394"/>
      <c r="C18" s="395"/>
      <c r="D18" s="395"/>
      <c r="E18" s="43"/>
      <c r="F18" s="39"/>
      <c r="G18" s="37"/>
      <c r="H18" s="40"/>
      <c r="I18" s="33">
        <f t="shared" si="0"/>
      </c>
      <c r="J18" s="41"/>
      <c r="K18" s="33">
        <f t="shared" si="1"/>
      </c>
      <c r="L18" s="36">
        <f t="shared" si="2"/>
      </c>
      <c r="M18" s="96">
        <f t="shared" si="3"/>
      </c>
      <c r="N18" s="89">
        <v>9</v>
      </c>
      <c r="O18" s="100">
        <v>8</v>
      </c>
    </row>
    <row r="19" spans="1:15" ht="30.75" customHeight="1">
      <c r="A19" s="49">
        <v>10</v>
      </c>
      <c r="B19" s="394"/>
      <c r="C19" s="395"/>
      <c r="D19" s="395"/>
      <c r="E19" s="43"/>
      <c r="F19" s="39"/>
      <c r="G19" s="46"/>
      <c r="H19" s="40"/>
      <c r="I19" s="33">
        <f t="shared" si="0"/>
      </c>
      <c r="J19" s="41"/>
      <c r="K19" s="33">
        <f t="shared" si="1"/>
      </c>
      <c r="L19" s="36">
        <f t="shared" si="2"/>
      </c>
      <c r="M19" s="96">
        <f t="shared" si="3"/>
      </c>
      <c r="N19" s="88">
        <v>10</v>
      </c>
      <c r="O19" s="99">
        <v>8</v>
      </c>
    </row>
    <row r="20" spans="1:15" ht="30.75" customHeight="1">
      <c r="A20" s="48">
        <v>11</v>
      </c>
      <c r="B20" s="394"/>
      <c r="C20" s="395"/>
      <c r="D20" s="395"/>
      <c r="E20" s="43"/>
      <c r="F20" s="39"/>
      <c r="G20" s="37"/>
      <c r="H20" s="40"/>
      <c r="I20" s="33">
        <f t="shared" si="0"/>
      </c>
      <c r="J20" s="41"/>
      <c r="K20" s="33">
        <f t="shared" si="1"/>
      </c>
      <c r="L20" s="36">
        <f t="shared" si="2"/>
      </c>
      <c r="M20" s="96">
        <f t="shared" si="3"/>
      </c>
      <c r="N20" s="89">
        <v>11</v>
      </c>
      <c r="O20" s="100">
        <v>8</v>
      </c>
    </row>
    <row r="21" spans="1:15" ht="30.75" customHeight="1">
      <c r="A21" s="49">
        <v>12</v>
      </c>
      <c r="B21" s="394"/>
      <c r="C21" s="395"/>
      <c r="D21" s="395"/>
      <c r="E21" s="43"/>
      <c r="F21" s="39"/>
      <c r="G21" s="37"/>
      <c r="H21" s="40"/>
      <c r="I21" s="33">
        <f t="shared" si="0"/>
      </c>
      <c r="J21" s="41"/>
      <c r="K21" s="33">
        <f t="shared" si="1"/>
      </c>
      <c r="L21" s="36">
        <f t="shared" si="2"/>
      </c>
      <c r="M21" s="96">
        <f t="shared" si="3"/>
      </c>
      <c r="N21" s="88">
        <v>12</v>
      </c>
      <c r="O21" s="99">
        <v>8</v>
      </c>
    </row>
    <row r="22" spans="1:15" ht="30.75" customHeight="1">
      <c r="A22" s="48">
        <v>13</v>
      </c>
      <c r="B22" s="394"/>
      <c r="C22" s="395"/>
      <c r="D22" s="395"/>
      <c r="E22" s="43"/>
      <c r="F22" s="39"/>
      <c r="G22" s="46"/>
      <c r="H22" s="40"/>
      <c r="I22" s="33">
        <f t="shared" si="0"/>
      </c>
      <c r="J22" s="41"/>
      <c r="K22" s="33">
        <f t="shared" si="1"/>
      </c>
      <c r="L22" s="36">
        <f t="shared" si="2"/>
      </c>
      <c r="M22" s="96">
        <f t="shared" si="3"/>
      </c>
      <c r="N22" s="89">
        <v>13</v>
      </c>
      <c r="O22" s="100">
        <v>8</v>
      </c>
    </row>
    <row r="23" spans="1:15" ht="30.75" customHeight="1">
      <c r="A23" s="49">
        <v>14</v>
      </c>
      <c r="B23" s="394"/>
      <c r="C23" s="395"/>
      <c r="D23" s="395"/>
      <c r="E23" s="43"/>
      <c r="F23" s="39"/>
      <c r="G23" s="37"/>
      <c r="H23" s="40"/>
      <c r="I23" s="33">
        <f t="shared" si="0"/>
      </c>
      <c r="J23" s="41"/>
      <c r="K23" s="33">
        <f t="shared" si="1"/>
      </c>
      <c r="L23" s="36">
        <f t="shared" si="2"/>
      </c>
      <c r="M23" s="96">
        <f t="shared" si="3"/>
      </c>
      <c r="N23" s="88">
        <v>14</v>
      </c>
      <c r="O23" s="99">
        <v>8</v>
      </c>
    </row>
    <row r="24" spans="1:15" ht="30.75" customHeight="1">
      <c r="A24" s="48">
        <v>15</v>
      </c>
      <c r="B24" s="394"/>
      <c r="C24" s="395"/>
      <c r="D24" s="395"/>
      <c r="E24" s="43"/>
      <c r="F24" s="39"/>
      <c r="G24" s="46"/>
      <c r="H24" s="40"/>
      <c r="I24" s="33">
        <f t="shared" si="0"/>
      </c>
      <c r="J24" s="41"/>
      <c r="K24" s="33">
        <f t="shared" si="1"/>
      </c>
      <c r="L24" s="36">
        <f t="shared" si="2"/>
      </c>
      <c r="M24" s="96">
        <f t="shared" si="3"/>
      </c>
      <c r="N24" s="89">
        <v>15</v>
      </c>
      <c r="O24" s="100">
        <v>8</v>
      </c>
    </row>
    <row r="25" spans="1:15" ht="30.75" customHeight="1">
      <c r="A25" s="49">
        <v>16</v>
      </c>
      <c r="B25" s="394"/>
      <c r="C25" s="395"/>
      <c r="D25" s="395"/>
      <c r="E25" s="43"/>
      <c r="F25" s="39"/>
      <c r="G25" s="37"/>
      <c r="H25" s="40"/>
      <c r="I25" s="33">
        <f t="shared" si="0"/>
      </c>
      <c r="J25" s="41"/>
      <c r="K25" s="33">
        <f t="shared" si="1"/>
      </c>
      <c r="L25" s="36">
        <f t="shared" si="2"/>
      </c>
      <c r="M25" s="96">
        <f t="shared" si="3"/>
      </c>
      <c r="N25" s="88">
        <v>16</v>
      </c>
      <c r="O25" s="99">
        <v>8</v>
      </c>
    </row>
    <row r="26" spans="1:15" ht="30.75" customHeight="1">
      <c r="A26" s="48">
        <v>17</v>
      </c>
      <c r="B26" s="394"/>
      <c r="C26" s="395"/>
      <c r="D26" s="395"/>
      <c r="E26" s="43"/>
      <c r="F26" s="39"/>
      <c r="G26" s="46"/>
      <c r="H26" s="40"/>
      <c r="I26" s="33">
        <f t="shared" si="0"/>
      </c>
      <c r="J26" s="41"/>
      <c r="K26" s="33">
        <f t="shared" si="1"/>
      </c>
      <c r="L26" s="36">
        <f t="shared" si="2"/>
      </c>
      <c r="M26" s="96">
        <f t="shared" si="3"/>
      </c>
      <c r="N26" s="89">
        <v>17</v>
      </c>
      <c r="O26" s="100">
        <v>8</v>
      </c>
    </row>
    <row r="27" spans="1:15" ht="30.75" customHeight="1">
      <c r="A27" s="49">
        <v>18</v>
      </c>
      <c r="B27" s="394"/>
      <c r="C27" s="395"/>
      <c r="D27" s="395"/>
      <c r="E27" s="41"/>
      <c r="F27" s="41"/>
      <c r="G27" s="55"/>
      <c r="H27" s="41"/>
      <c r="I27" s="33">
        <f t="shared" si="0"/>
      </c>
      <c r="J27" s="41"/>
      <c r="K27" s="33">
        <f t="shared" si="1"/>
      </c>
      <c r="L27" s="36">
        <f t="shared" si="2"/>
      </c>
      <c r="M27" s="96">
        <f t="shared" si="3"/>
      </c>
      <c r="N27" s="88">
        <v>18</v>
      </c>
      <c r="O27" s="99">
        <v>8</v>
      </c>
    </row>
    <row r="28" spans="1:15" ht="30.75" customHeight="1">
      <c r="A28" s="48">
        <v>19</v>
      </c>
      <c r="B28" s="394"/>
      <c r="C28" s="395"/>
      <c r="D28" s="395"/>
      <c r="E28" s="41"/>
      <c r="F28" s="41"/>
      <c r="G28" s="55"/>
      <c r="H28" s="41"/>
      <c r="I28" s="33">
        <f t="shared" si="0"/>
      </c>
      <c r="J28" s="41"/>
      <c r="K28" s="33">
        <f t="shared" si="1"/>
      </c>
      <c r="L28" s="36">
        <f t="shared" si="2"/>
      </c>
      <c r="M28" s="96">
        <f t="shared" si="3"/>
      </c>
      <c r="N28" s="89">
        <v>19</v>
      </c>
      <c r="O28" s="100">
        <v>8</v>
      </c>
    </row>
    <row r="29" spans="1:15" ht="30.75" customHeight="1" thickBot="1">
      <c r="A29" s="80">
        <v>20</v>
      </c>
      <c r="B29" s="403"/>
      <c r="C29" s="404"/>
      <c r="D29" s="404"/>
      <c r="E29" s="90"/>
      <c r="F29" s="90"/>
      <c r="G29" s="91"/>
      <c r="H29" s="90"/>
      <c r="I29" s="92">
        <f t="shared" si="0"/>
      </c>
      <c r="J29" s="90"/>
      <c r="K29" s="92">
        <f t="shared" si="1"/>
      </c>
      <c r="L29" s="93">
        <f t="shared" si="2"/>
      </c>
      <c r="M29" s="97">
        <f t="shared" si="3"/>
      </c>
      <c r="N29" s="94">
        <v>20</v>
      </c>
      <c r="O29" s="101">
        <v>8</v>
      </c>
    </row>
    <row r="30" spans="1:18" ht="21" customHeight="1" thickBot="1">
      <c r="A30" s="401" t="s">
        <v>57</v>
      </c>
      <c r="B30" s="402"/>
      <c r="C30" s="402"/>
      <c r="D30" s="402"/>
      <c r="E30" s="402"/>
      <c r="F30" s="402"/>
      <c r="G30" s="402"/>
      <c r="H30" s="402"/>
      <c r="I30" s="402"/>
      <c r="J30" s="79"/>
      <c r="K30" s="18">
        <f>SUM(K10:K29)</f>
        <v>5400000</v>
      </c>
      <c r="L30" s="18">
        <f>SUM(L10:L29)</f>
        <v>5000000</v>
      </c>
      <c r="M30" s="22">
        <f>SUM(M10:M29)</f>
        <v>5000000</v>
      </c>
      <c r="N30" s="44"/>
      <c r="Q30" s="27"/>
      <c r="R30" s="27"/>
    </row>
    <row r="31" spans="1:14" ht="13.5" customHeight="1">
      <c r="A31" s="5"/>
      <c r="N31" s="5"/>
    </row>
    <row r="32" spans="2:14" ht="13.5" customHeight="1">
      <c r="B32" s="53" t="s">
        <v>61</v>
      </c>
      <c r="D32" s="7"/>
      <c r="E32" s="13" t="s">
        <v>76</v>
      </c>
      <c r="G32" s="53"/>
      <c r="H32" s="53"/>
      <c r="I32" s="53"/>
      <c r="M32" s="50"/>
      <c r="N32" s="5"/>
    </row>
    <row r="33" spans="1:18" s="13" customFormat="1" ht="13.5" customHeight="1">
      <c r="A33" s="4"/>
      <c r="B33" s="53"/>
      <c r="C33" s="53"/>
      <c r="D33" s="53"/>
      <c r="E33" s="13" t="s">
        <v>77</v>
      </c>
      <c r="G33" s="53"/>
      <c r="H33" s="53"/>
      <c r="I33" s="53"/>
      <c r="J33" s="15"/>
      <c r="K33" s="15"/>
      <c r="L33" s="15"/>
      <c r="N33" s="19"/>
      <c r="O33" s="4"/>
      <c r="P33" s="4"/>
      <c r="Q33" s="14"/>
      <c r="R33" s="14"/>
    </row>
    <row r="34" spans="1:18" s="13" customFormat="1" ht="13.5" customHeight="1">
      <c r="A34" s="4"/>
      <c r="B34" s="53" t="s">
        <v>62</v>
      </c>
      <c r="C34" s="53"/>
      <c r="D34" s="53"/>
      <c r="E34" s="13" t="s">
        <v>78</v>
      </c>
      <c r="G34" s="53"/>
      <c r="H34" s="53"/>
      <c r="I34" s="53"/>
      <c r="J34" s="15"/>
      <c r="K34" s="15"/>
      <c r="L34" s="15"/>
      <c r="M34" s="50"/>
      <c r="N34" s="4"/>
      <c r="O34" s="4"/>
      <c r="P34" s="4"/>
      <c r="Q34" s="14"/>
      <c r="R34" s="14"/>
    </row>
    <row r="35" spans="1:18" s="13" customFormat="1" ht="13.5" customHeight="1">
      <c r="A35" s="4"/>
      <c r="B35" s="53" t="s">
        <v>63</v>
      </c>
      <c r="C35" s="53"/>
      <c r="D35" s="53"/>
      <c r="E35" s="13" t="s">
        <v>79</v>
      </c>
      <c r="G35" s="53"/>
      <c r="H35" s="53"/>
      <c r="I35" s="53"/>
      <c r="J35" s="15"/>
      <c r="K35" s="15"/>
      <c r="L35" s="15"/>
      <c r="M35" s="50"/>
      <c r="N35" s="4"/>
      <c r="O35" s="4"/>
      <c r="P35" s="4"/>
      <c r="Q35" s="14"/>
      <c r="R35" s="14"/>
    </row>
    <row r="36" ht="13.5">
      <c r="M36" s="32"/>
    </row>
  </sheetData>
  <sheetProtection sheet="1"/>
  <mergeCells count="27">
    <mergeCell ref="B27:D27"/>
    <mergeCell ref="B28:D28"/>
    <mergeCell ref="B29:D29"/>
    <mergeCell ref="K8:L8"/>
    <mergeCell ref="N8:N9"/>
    <mergeCell ref="O8:O9"/>
    <mergeCell ref="B10:D10"/>
    <mergeCell ref="B26:D26"/>
    <mergeCell ref="B13:D13"/>
    <mergeCell ref="B14:D14"/>
    <mergeCell ref="A1:E1"/>
    <mergeCell ref="A8:A9"/>
    <mergeCell ref="B8:D8"/>
    <mergeCell ref="B12:D12"/>
    <mergeCell ref="B11:D11"/>
    <mergeCell ref="A30:I30"/>
    <mergeCell ref="B15:D15"/>
    <mergeCell ref="B16:D16"/>
    <mergeCell ref="B17:D17"/>
    <mergeCell ref="B18:D18"/>
    <mergeCell ref="B25:D25"/>
    <mergeCell ref="B23:D23"/>
    <mergeCell ref="B19:D19"/>
    <mergeCell ref="B20:D20"/>
    <mergeCell ref="B21:D21"/>
    <mergeCell ref="B22:D22"/>
    <mergeCell ref="B24:D24"/>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2014-12-12T06:28:37Z</cp:lastPrinted>
  <dcterms:created xsi:type="dcterms:W3CDTF">2013-05-03T10:01:41Z</dcterms:created>
  <dcterms:modified xsi:type="dcterms:W3CDTF">2014-12-25T00:45:30Z</dcterms:modified>
  <cp:category/>
  <cp:version/>
  <cp:contentType/>
  <cp:contentStatus/>
</cp:coreProperties>
</file>