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770" windowHeight="5850" tabRatio="726" activeTab="0"/>
  </bookViews>
  <sheets>
    <sheet name="目次" sheetId="1" r:id="rId1"/>
    <sheet name="基本情報入力（使い方）" sheetId="2" r:id="rId2"/>
    <sheet name="設定" sheetId="3" state="hidden" r:id="rId3"/>
    <sheet name="経費明細表" sheetId="4" r:id="rId4"/>
    <sheet name="日本標準産業分類" sheetId="5" r:id="rId5"/>
    <sheet name="機械装置費（50万円以上）" sheetId="6" r:id="rId6"/>
    <sheet name="機械装置費（50万円未満）" sheetId="7" r:id="rId7"/>
    <sheet name="技術導入費" sheetId="8" r:id="rId8"/>
    <sheet name="運搬費" sheetId="9" r:id="rId9"/>
    <sheet name="専門家経費" sheetId="10" r:id="rId10"/>
  </sheets>
  <definedNames>
    <definedName name="_xlfn.IFERROR" hidden="1">#NAME?</definedName>
    <definedName name="_xlfn.SHEETS" hidden="1">#NAME?</definedName>
    <definedName name="_xlfn.SUMIFS" hidden="1">#NAME?</definedName>
    <definedName name="_xlnm.Print_Area" localSheetId="8">'運搬費'!$A$4:$O$38</definedName>
    <definedName name="_xlnm.Print_Area" localSheetId="1">'基本情報入力（使い方）'!$A$1:$M$60</definedName>
    <definedName name="_xlnm.Print_Area" localSheetId="5">'機械装置費（50万円以上）'!$A$4:$O$38</definedName>
    <definedName name="_xlnm.Print_Area" localSheetId="6">'機械装置費（50万円未満）'!$A$4:$O$38</definedName>
    <definedName name="_xlnm.Print_Area" localSheetId="7">'技術導入費'!$A$4:$O$38</definedName>
    <definedName name="_xlnm.Print_Area" localSheetId="3">'経費明細表'!$P$4:$Z$38</definedName>
    <definedName name="_xlnm.Print_Area" localSheetId="9">'専門家経費'!$A$4:$O$38</definedName>
    <definedName name="Z_C9E04431_13CF_4C37_B74B_F93361EF3FE7_.wvu.Cols" localSheetId="4" hidden="1">'日本標準産業分類'!$C:$I</definedName>
    <definedName name="Z_C9E04431_13CF_4C37_B74B_F93361EF3FE7_.wvu.PrintArea" localSheetId="8" hidden="1">'運搬費'!$A$4:$O$38</definedName>
    <definedName name="Z_C9E04431_13CF_4C37_B74B_F93361EF3FE7_.wvu.PrintArea" localSheetId="5" hidden="1">'機械装置費（50万円以上）'!$A$4:$O$38</definedName>
    <definedName name="Z_C9E04431_13CF_4C37_B74B_F93361EF3FE7_.wvu.PrintArea" localSheetId="6" hidden="1">'機械装置費（50万円未満）'!$A$4:$O$38</definedName>
    <definedName name="Z_C9E04431_13CF_4C37_B74B_F93361EF3FE7_.wvu.PrintArea" localSheetId="7" hidden="1">'技術導入費'!$A$4:$O$38</definedName>
    <definedName name="Z_C9E04431_13CF_4C37_B74B_F93361EF3FE7_.wvu.PrintArea" localSheetId="3" hidden="1">'経費明細表'!$P$4:$AB$52</definedName>
    <definedName name="Z_C9E04431_13CF_4C37_B74B_F93361EF3FE7_.wvu.PrintArea" localSheetId="9" hidden="1">'専門家経費'!$A$4:$O$38</definedName>
    <definedName name="事業類型" localSheetId="3">'経費明細表'!$Q$34</definedName>
    <definedName name="消費税率" localSheetId="3">'経費明細表'!$Q$33</definedName>
    <definedName name="補助下限額">'経費明細表'!$Q$37</definedName>
    <definedName name="補助上限額" localSheetId="3">'経費明細表'!$Q$36</definedName>
  </definedNames>
  <calcPr fullCalcOnLoad="1"/>
</workbook>
</file>

<file path=xl/comments4.xml><?xml version="1.0" encoding="utf-8"?>
<comments xmlns="http://schemas.openxmlformats.org/spreadsheetml/2006/main">
  <authors>
    <author>PCUser</author>
    <author>bara</author>
  </authors>
  <commentList>
    <comment ref="V15" authorId="0">
      <text>
        <r>
          <rPr>
            <sz val="11"/>
            <rFont val="ＭＳ Ｐゴシック"/>
            <family val="3"/>
          </rPr>
          <t xml:space="preserve">各経費区分ごとに判定。
判定１～判定３に「×」が１つでもあると、「×」と判定。
</t>
        </r>
      </text>
    </comment>
    <comment ref="W15" authorId="1">
      <text>
        <r>
          <rPr>
            <sz val="11"/>
            <rFont val="ＭＳ Ｐゴシック"/>
            <family val="3"/>
          </rPr>
          <t xml:space="preserve">外注加工費、委託費、知的財産関連経費については、補助対象経費総額の1/2、1/2、1/3を超えてはならない。外注加工費＋委託費についても補助対象経費総額の1/2を超えないこと。
</t>
        </r>
      </text>
    </comment>
    <comment ref="X15" authorId="0">
      <text>
        <r>
          <rPr>
            <sz val="11"/>
            <rFont val="ＭＳ Ｐゴシック"/>
            <family val="3"/>
          </rPr>
          <t xml:space="preserve">直接人件費・雑役務費については、給与は消費税課税対象外のため、
</t>
        </r>
        <r>
          <rPr>
            <b/>
            <sz val="12"/>
            <rFont val="ＭＳ Ｐゴシック"/>
            <family val="3"/>
          </rPr>
          <t xml:space="preserve">「補助事業に要した経費（税込）
＝補助事業に要した経費（税抜）」
</t>
        </r>
        <r>
          <rPr>
            <b/>
            <sz val="11"/>
            <rFont val="ＭＳ Ｐゴシック"/>
            <family val="3"/>
          </rPr>
          <t xml:space="preserve">（「≧」ではなく「＝」）
</t>
        </r>
        <r>
          <rPr>
            <sz val="11"/>
            <rFont val="ＭＳ Ｐゴシック"/>
            <family val="3"/>
          </rPr>
          <t>で判定している</t>
        </r>
      </text>
    </comment>
    <comment ref="Y15" authorId="0">
      <text>
        <r>
          <rPr>
            <sz val="11"/>
            <rFont val="ＭＳ Ｐゴシック"/>
            <family val="3"/>
          </rPr>
          <t>判定１～７、「実績額の総額についての判定」がすべて「○」のとき、総合判定は「○」</t>
        </r>
      </text>
    </comment>
    <comment ref="F8" authorId="1">
      <text>
        <r>
          <rPr>
            <sz val="9"/>
            <rFont val="ＭＳ Ｐゴシック"/>
            <family val="3"/>
          </rPr>
          <t xml:space="preserve">積み上げにより一円違う時があります。
</t>
        </r>
      </text>
    </comment>
  </commentList>
</comments>
</file>

<file path=xl/comments7.xml><?xml version="1.0" encoding="utf-8"?>
<comments xmlns="http://schemas.openxmlformats.org/spreadsheetml/2006/main">
  <authors>
    <author>高村 育子</author>
  </authors>
  <commentList>
    <comment ref="A11" authorId="0">
      <text>
        <r>
          <rPr>
            <sz val="10"/>
            <rFont val="ＭＳ Ｐゴシック"/>
            <family val="3"/>
          </rPr>
          <t>機械装置費（50万円未満）の管理№は、機械装置費（50万円以上）の管理№からの通番としてください。</t>
        </r>
      </text>
    </comment>
  </commentList>
</comments>
</file>

<file path=xl/sharedStrings.xml><?xml version="1.0" encoding="utf-8"?>
<sst xmlns="http://schemas.openxmlformats.org/spreadsheetml/2006/main" count="960" uniqueCount="682">
  <si>
    <t>（単位：円）</t>
  </si>
  <si>
    <t>単価</t>
  </si>
  <si>
    <t>管理No.</t>
  </si>
  <si>
    <t>支払</t>
  </si>
  <si>
    <t>支払先</t>
  </si>
  <si>
    <t>内容および仕様等詳細</t>
  </si>
  <si>
    <t>数量</t>
  </si>
  <si>
    <t>単位</t>
  </si>
  <si>
    <t>補助事業に要した経費
＜支払額＞</t>
  </si>
  <si>
    <t>補助対象経費</t>
  </si>
  <si>
    <t>年</t>
  </si>
  <si>
    <t>月</t>
  </si>
  <si>
    <t>日</t>
  </si>
  <si>
    <t>(税込み)</t>
  </si>
  <si>
    <t>（税込み）</t>
  </si>
  <si>
    <t>（税抜き）</t>
  </si>
  <si>
    <t>合　　　　計</t>
  </si>
  <si>
    <t>経費区分</t>
  </si>
  <si>
    <t>(単位:円)</t>
  </si>
  <si>
    <t>B×2/3以内</t>
  </si>
  <si>
    <t>補助金交付申請額</t>
  </si>
  <si>
    <t>（税抜き）</t>
  </si>
  <si>
    <t>(税抜き)</t>
  </si>
  <si>
    <t>＜事業全体に要する経費調達一覧＞</t>
  </si>
  <si>
    <t>区　　　　　分</t>
  </si>
  <si>
    <t>資金の調達先</t>
  </si>
  <si>
    <t>自　己　資　金</t>
  </si>
  <si>
    <t>そ　　の　　他</t>
  </si>
  <si>
    <t>合計</t>
  </si>
  <si>
    <t>技術導入費</t>
  </si>
  <si>
    <t>運搬費</t>
  </si>
  <si>
    <t>№</t>
  </si>
  <si>
    <t>事業者名：</t>
  </si>
  <si>
    <t>順位</t>
  </si>
  <si>
    <t>判定</t>
  </si>
  <si>
    <t>加算する金額</t>
  </si>
  <si>
    <t>消費税率(%)</t>
  </si>
  <si>
    <t>補助上限額</t>
  </si>
  <si>
    <t>設備投資の制限</t>
  </si>
  <si>
    <t>本ワークシートの使い方について</t>
  </si>
  <si>
    <t>中分類　コード</t>
  </si>
  <si>
    <t>内容</t>
  </si>
  <si>
    <t>全中分類コード</t>
  </si>
  <si>
    <t>小分類コード</t>
  </si>
  <si>
    <t>小分類</t>
  </si>
  <si>
    <t>01</t>
  </si>
  <si>
    <t>　農業</t>
  </si>
  <si>
    <t>010000</t>
  </si>
  <si>
    <t>　　　　010　</t>
  </si>
  <si>
    <t xml:space="preserve">管理，補助的経済活動を行う事業所（01農業） </t>
  </si>
  <si>
    <t>02</t>
  </si>
  <si>
    <t>　林業</t>
  </si>
  <si>
    <t>020000</t>
  </si>
  <si>
    <t>　　　　020　</t>
  </si>
  <si>
    <t xml:space="preserve">管理，補助的経済活動を行う事業所（02林業） </t>
  </si>
  <si>
    <t>03</t>
  </si>
  <si>
    <t>　漁業（水産養殖業を除く）</t>
  </si>
  <si>
    <t>030000</t>
  </si>
  <si>
    <t>　　　　030　</t>
  </si>
  <si>
    <t xml:space="preserve">管理，補助的経済活動を行う事業所（03漁業） </t>
  </si>
  <si>
    <t>04</t>
  </si>
  <si>
    <t>　水産養殖業</t>
  </si>
  <si>
    <t>　　　　040　</t>
  </si>
  <si>
    <t xml:space="preserve">管理，補助的経済活動を行う事業所（04水産養殖業） </t>
  </si>
  <si>
    <t>05</t>
  </si>
  <si>
    <r>
      <t>　鉱業</t>
    </r>
    <r>
      <rPr>
        <sz val="11"/>
        <rFont val="ＭＳ Ｐゴシック"/>
        <family val="3"/>
      </rPr>
      <t>，採石業，砂利採取業</t>
    </r>
  </si>
  <si>
    <t>040000</t>
  </si>
  <si>
    <t>　鉱業</t>
  </si>
  <si>
    <t>　　　　050　</t>
  </si>
  <si>
    <t xml:space="preserve">管理，補助的経済活動を行う事業所（05鉱業，採石業，砂利採取業） </t>
  </si>
  <si>
    <t>06</t>
  </si>
  <si>
    <t>　総合工事業</t>
  </si>
  <si>
    <t>050100</t>
  </si>
  <si>
    <t>　　　　060　</t>
  </si>
  <si>
    <t xml:space="preserve">管理，補助的経済活動を行う事業所（06総合工事業） </t>
  </si>
  <si>
    <t>07</t>
  </si>
  <si>
    <t>　職別工事業(設備工事業を除く)</t>
  </si>
  <si>
    <t>050300</t>
  </si>
  <si>
    <t>　　　　070　</t>
  </si>
  <si>
    <t xml:space="preserve">管理，補助的経済活動を行う事業所（07職別工事業） </t>
  </si>
  <si>
    <t>08</t>
  </si>
  <si>
    <t>　設備工事業</t>
  </si>
  <si>
    <t>050500</t>
  </si>
  <si>
    <t>　　　　080　</t>
  </si>
  <si>
    <t xml:space="preserve">管理，補助的経済活動を行う事業所（08設備工事業） </t>
  </si>
  <si>
    <t>09</t>
  </si>
  <si>
    <t>　食料品製造業</t>
  </si>
  <si>
    <t>060100</t>
  </si>
  <si>
    <t>　　　　090　</t>
  </si>
  <si>
    <t xml:space="preserve">管理，補助的経済活動を行う事業所（09食料品製造業） </t>
  </si>
  <si>
    <t>10</t>
  </si>
  <si>
    <t>　飲料・たばこ・飼料製造業</t>
  </si>
  <si>
    <t>060300</t>
  </si>
  <si>
    <t>　　　　100　</t>
  </si>
  <si>
    <t xml:space="preserve">管理，補助的経済活動を行う事業所（10飲料・たばこ・飼料製造業） </t>
  </si>
  <si>
    <t>11</t>
  </si>
  <si>
    <t>　繊維工業</t>
  </si>
  <si>
    <t>060500</t>
  </si>
  <si>
    <t>繊維工業（衣服、その他の繊維製品を除く）</t>
  </si>
  <si>
    <t>　　　　110　</t>
  </si>
  <si>
    <t xml:space="preserve">管理，補助的経済活動を行う事業所（11繊維工業） </t>
  </si>
  <si>
    <t>12</t>
  </si>
  <si>
    <t>　木材・木製品製造業（家具を除く）</t>
  </si>
  <si>
    <t>060900</t>
  </si>
  <si>
    <t>　　　　120　</t>
  </si>
  <si>
    <t xml:space="preserve">管理，補助的経済活動を行う事業所（12木材・木製品製造業） </t>
  </si>
  <si>
    <t>13</t>
  </si>
  <si>
    <t>　家具・装備品製造業</t>
  </si>
  <si>
    <t>061100</t>
  </si>
  <si>
    <t>　　　　130　</t>
  </si>
  <si>
    <t xml:space="preserve">管理，補助的経済活動を行う事業所（13家具・装備品製造業） </t>
  </si>
  <si>
    <t>14</t>
  </si>
  <si>
    <t>　パルプ・紙・紙加工品製造業</t>
  </si>
  <si>
    <t>061300</t>
  </si>
  <si>
    <t>　　　　140　</t>
  </si>
  <si>
    <t xml:space="preserve">管理，補助的経済活動を行う事業所（14パルプ・紙・紙加工品製造業） </t>
  </si>
  <si>
    <t>15</t>
  </si>
  <si>
    <t>　印刷・同関連業</t>
  </si>
  <si>
    <t>061500</t>
  </si>
  <si>
    <t>　　　　150　</t>
  </si>
  <si>
    <t xml:space="preserve">管理，補助的経済活動を行う事業所（15印刷・同関連業） </t>
  </si>
  <si>
    <t>16</t>
  </si>
  <si>
    <t>　化学工業</t>
  </si>
  <si>
    <t>061700</t>
  </si>
  <si>
    <t>　　　　160　</t>
  </si>
  <si>
    <t xml:space="preserve">管理，補助的経済活動を行う事業所（16化学工業） </t>
  </si>
  <si>
    <t>17</t>
  </si>
  <si>
    <t>　石油製品・石炭製品製造業</t>
  </si>
  <si>
    <t>061900</t>
  </si>
  <si>
    <t>　　　　170　</t>
  </si>
  <si>
    <t xml:space="preserve">管理，補助的経済活動を行う事業所（17石油製品・石炭製品製造業） </t>
  </si>
  <si>
    <t>18</t>
  </si>
  <si>
    <t>　プラスチック製品製造業（別掲を除く）</t>
  </si>
  <si>
    <t>062100</t>
  </si>
  <si>
    <t>　　　　180　</t>
  </si>
  <si>
    <t xml:space="preserve">管理，補助的経済活動を行う事業所（18プラスチック製品製造業） </t>
  </si>
  <si>
    <t>19</t>
  </si>
  <si>
    <t>　ゴム製品製造業</t>
  </si>
  <si>
    <t>062300</t>
  </si>
  <si>
    <t>　　　　190　</t>
  </si>
  <si>
    <t xml:space="preserve">管理，補助的経済活動を行う事業所（19ゴム製品製造業） </t>
  </si>
  <si>
    <t>20</t>
  </si>
  <si>
    <t>　なめし革・同製品・毛皮製造業</t>
  </si>
  <si>
    <t>062500</t>
  </si>
  <si>
    <t>　　　　200　</t>
  </si>
  <si>
    <t xml:space="preserve">管理，補助的経済活動を行う事業所（20なめし革・同製品・毛皮製造業） </t>
  </si>
  <si>
    <t>21</t>
  </si>
  <si>
    <t>　窯業・土石製品製造業</t>
  </si>
  <si>
    <t>062700</t>
  </si>
  <si>
    <t>　　　　210　</t>
  </si>
  <si>
    <t xml:space="preserve">管理，補助的経済活動を行う事業所（21窯業・土石製品製造業） </t>
  </si>
  <si>
    <t>22</t>
  </si>
  <si>
    <t>　鉄鋼業</t>
  </si>
  <si>
    <t>062900</t>
  </si>
  <si>
    <t>　　　　220　</t>
  </si>
  <si>
    <t xml:space="preserve">管理，補助的経済活動を行う事業所（22鉄鋼業） </t>
  </si>
  <si>
    <t>23</t>
  </si>
  <si>
    <t>　非鉄金属製造業</t>
  </si>
  <si>
    <t>063100</t>
  </si>
  <si>
    <t>　　　　230　</t>
  </si>
  <si>
    <t xml:space="preserve">管理，補助的経済活動を行う事業所（23非鉄金属製造業） </t>
  </si>
  <si>
    <t>24</t>
  </si>
  <si>
    <t>　金属製品製造業</t>
  </si>
  <si>
    <t>063300</t>
  </si>
  <si>
    <t>　　　　240　</t>
  </si>
  <si>
    <t xml:space="preserve">管理，補助的経済活動を行う事業所（24金属製品製造業） </t>
  </si>
  <si>
    <t>25</t>
  </si>
  <si>
    <t>　はん用機械器具製造業</t>
  </si>
  <si>
    <t>063500</t>
  </si>
  <si>
    <t xml:space="preserve">一般機械器具製造業　 </t>
  </si>
  <si>
    <t>　　　　250　</t>
  </si>
  <si>
    <t xml:space="preserve">管理，補助的経済活動を行う事業所（25はん用機械器具製造業） </t>
  </si>
  <si>
    <t>26</t>
  </si>
  <si>
    <t>　生産用機械器具製造業</t>
  </si>
  <si>
    <t>　　　　260　</t>
  </si>
  <si>
    <t xml:space="preserve">管理，補助的経済活動を行う事業所（26生産用機械器具製造業） </t>
  </si>
  <si>
    <t>27</t>
  </si>
  <si>
    <t>　業務用機械器具製造業</t>
  </si>
  <si>
    <t>064500</t>
  </si>
  <si>
    <t>精密機械器具製造業   　</t>
  </si>
  <si>
    <t>　　　　270　</t>
  </si>
  <si>
    <t xml:space="preserve">管理，補助的経済活動を行う事業所（27業務用機械器具製造業） </t>
  </si>
  <si>
    <t>28</t>
  </si>
  <si>
    <t>　電子部品・デバイス製造業</t>
  </si>
  <si>
    <t>064100</t>
  </si>
  <si>
    <r>
      <t>　電子部品・デバイス</t>
    </r>
    <r>
      <rPr>
        <sz val="11"/>
        <rFont val="ＭＳ Ｐゴシック"/>
        <family val="3"/>
      </rPr>
      <t>・電子回</t>
    </r>
    <r>
      <rPr>
        <sz val="11"/>
        <rFont val="ＭＳ Ｐゴシック"/>
        <family val="3"/>
      </rPr>
      <t>路製造業</t>
    </r>
  </si>
  <si>
    <t>　　　　280　</t>
  </si>
  <si>
    <t xml:space="preserve">管理，補助的経済活動を行う事業所（28電子部品・デバイス・電子回路製造業） </t>
  </si>
  <si>
    <t>29</t>
  </si>
  <si>
    <t>　電気機械器具製造業</t>
  </si>
  <si>
    <t>063700</t>
  </si>
  <si>
    <t>　　　　290　</t>
  </si>
  <si>
    <t xml:space="preserve">管理，補助的経済活動を行う事業所（29電気機械器具製造業） </t>
  </si>
  <si>
    <t>30</t>
  </si>
  <si>
    <t>　情報通信機械器具製造業</t>
  </si>
  <si>
    <t>063900</t>
  </si>
  <si>
    <t>　　　　300　</t>
  </si>
  <si>
    <t xml:space="preserve">管理，補助的経済活動を行う事業所（30情報通信機械器具製造業） </t>
  </si>
  <si>
    <t>31</t>
  </si>
  <si>
    <t>　輸送用機械器具製造業</t>
  </si>
  <si>
    <t>064300</t>
  </si>
  <si>
    <t>　　　　310　</t>
  </si>
  <si>
    <t xml:space="preserve">管理，補助的経済活動を行う事業所（31輸送用機械器具製造業） </t>
  </si>
  <si>
    <t>32</t>
  </si>
  <si>
    <t>　その他の製造業</t>
  </si>
  <si>
    <t>064700</t>
  </si>
  <si>
    <t>　　　　320　</t>
  </si>
  <si>
    <t xml:space="preserve">管理，補助的経済活動を行う事業所（32その他の製造業） </t>
  </si>
  <si>
    <t>　　　　327　</t>
  </si>
  <si>
    <t xml:space="preserve">漆器製造業 </t>
  </si>
  <si>
    <t>33</t>
  </si>
  <si>
    <t>　電気業</t>
  </si>
  <si>
    <t>070000</t>
  </si>
  <si>
    <t>　　　　330　</t>
  </si>
  <si>
    <t xml:space="preserve">管理，補助的経済活動を行う事業所（33電気業） </t>
  </si>
  <si>
    <t>34</t>
  </si>
  <si>
    <t>　ガス業</t>
  </si>
  <si>
    <t>　　　　340　</t>
  </si>
  <si>
    <t xml:space="preserve">管理，補助的経済活動を行う事業所（34ガス業） </t>
  </si>
  <si>
    <t>35</t>
  </si>
  <si>
    <t>　熱供給業</t>
  </si>
  <si>
    <t>　　　　350　</t>
  </si>
  <si>
    <t xml:space="preserve">管理，補助的経済活動を行う事業所（35熱供給業） </t>
  </si>
  <si>
    <t>36</t>
  </si>
  <si>
    <t>　水道業</t>
  </si>
  <si>
    <t>　　　　360　</t>
  </si>
  <si>
    <t xml:space="preserve">管理，補助的経済活動を行う事業所（36水道業） </t>
  </si>
  <si>
    <t>37</t>
  </si>
  <si>
    <t>　通信業</t>
  </si>
  <si>
    <t>080100</t>
  </si>
  <si>
    <t>　　　　370　</t>
  </si>
  <si>
    <t xml:space="preserve">管理，補助的経済活動を行う事業所（37通信業） </t>
  </si>
  <si>
    <t>38</t>
  </si>
  <si>
    <t>　放送業</t>
  </si>
  <si>
    <t>080300</t>
  </si>
  <si>
    <t>　　　　380　</t>
  </si>
  <si>
    <t xml:space="preserve">管理，補助的経済活動を行う事業所（38放送業） </t>
  </si>
  <si>
    <t>39</t>
  </si>
  <si>
    <t>　情報サービス業</t>
  </si>
  <si>
    <t>080500</t>
  </si>
  <si>
    <t>　　　　390　</t>
  </si>
  <si>
    <t xml:space="preserve">管理，補助的経済活動を行う事業所（39情報サービス業） </t>
  </si>
  <si>
    <t>40</t>
  </si>
  <si>
    <t>　インターネット附随サービス業</t>
  </si>
  <si>
    <t>080700</t>
  </si>
  <si>
    <t>　　　　400　</t>
  </si>
  <si>
    <t xml:space="preserve">管理，補助的経済活動を行う事業所（40インターネット附随サービス業） </t>
  </si>
  <si>
    <t>41</t>
  </si>
  <si>
    <t>　映像・音声・文字情報制作業</t>
  </si>
  <si>
    <t>080900</t>
  </si>
  <si>
    <t>　　　　410　</t>
  </si>
  <si>
    <t xml:space="preserve">管理，補助的経済活動を行う事業所（41映像・音声・文字情報制作業） </t>
  </si>
  <si>
    <t>42</t>
  </si>
  <si>
    <t>　鉄道業</t>
  </si>
  <si>
    <t>090000</t>
  </si>
  <si>
    <t>　　　　420　</t>
  </si>
  <si>
    <t xml:space="preserve">管理，補助的経済活動を行う事業所（42鉄道業） </t>
  </si>
  <si>
    <t>　　　　421　</t>
  </si>
  <si>
    <t xml:space="preserve">鉄道業 </t>
  </si>
  <si>
    <t>43</t>
  </si>
  <si>
    <t>　道路旅客運送業</t>
  </si>
  <si>
    <t>　　　　430　</t>
  </si>
  <si>
    <t xml:space="preserve">管理，補助的経済活動を行う事業所（43道路旅客運送業） </t>
  </si>
  <si>
    <t>44</t>
  </si>
  <si>
    <t>　道路貨物運送業</t>
  </si>
  <si>
    <t>　　　　440　</t>
  </si>
  <si>
    <t xml:space="preserve">管理，補助的経済活動を行う事業所（44道路貨物運送業） </t>
  </si>
  <si>
    <t>45</t>
  </si>
  <si>
    <t>　水運業</t>
  </si>
  <si>
    <t>　　　　450　</t>
  </si>
  <si>
    <t xml:space="preserve">管理，補助的経済活動を行う事業所（45水運業） </t>
  </si>
  <si>
    <t>46</t>
  </si>
  <si>
    <t>　航空運輸業</t>
  </si>
  <si>
    <t>　　　　460　</t>
  </si>
  <si>
    <t xml:space="preserve">管理，補助的経済活動を行う事業所（46航空運輸業） </t>
  </si>
  <si>
    <t>47</t>
  </si>
  <si>
    <t>　倉庫業</t>
  </si>
  <si>
    <t>　　　　470　</t>
  </si>
  <si>
    <t xml:space="preserve">管理，補助的経済活動を行う事業所（47倉庫業） </t>
  </si>
  <si>
    <t>48</t>
  </si>
  <si>
    <t>　運輸に附帯するサービス業</t>
  </si>
  <si>
    <t>　　　　480　</t>
  </si>
  <si>
    <t xml:space="preserve">管理，補助的経済活動を行う事業所（48運輸に附帯するサービス業） </t>
  </si>
  <si>
    <t>49</t>
  </si>
  <si>
    <t>　郵便業（信書便事業を含む）</t>
  </si>
  <si>
    <t>　　　　490　</t>
  </si>
  <si>
    <t xml:space="preserve">管理，補助的経済活動を行う事業所（49郵便業） </t>
  </si>
  <si>
    <t>50</t>
  </si>
  <si>
    <t>　各種商品卸売業</t>
  </si>
  <si>
    <t>100100</t>
  </si>
  <si>
    <t>　　　　500　</t>
  </si>
  <si>
    <t xml:space="preserve">管理，補助的経済活動を行う事業所（50各種商品卸売業） </t>
  </si>
  <si>
    <t>51</t>
  </si>
  <si>
    <t>　繊維・衣服等卸売業</t>
  </si>
  <si>
    <t>100300</t>
  </si>
  <si>
    <t>　　　　510　</t>
  </si>
  <si>
    <t xml:space="preserve">管理，補助的経済活動を行う事業所（51繊維・衣服等卸売業） </t>
  </si>
  <si>
    <t>52</t>
  </si>
  <si>
    <t>　飲食料品卸売業</t>
  </si>
  <si>
    <t>100500</t>
  </si>
  <si>
    <t>　　　　520　</t>
  </si>
  <si>
    <t xml:space="preserve">管理，補助的経済活動を行う事業所（52飲食料品卸売業） </t>
  </si>
  <si>
    <t>53</t>
  </si>
  <si>
    <t>　建築材料，鉱物・金属材料等卸売業</t>
  </si>
  <si>
    <t>100700</t>
  </si>
  <si>
    <t>　　　　530　</t>
  </si>
  <si>
    <t xml:space="preserve">管理，補助的経済活動を行う事業所（53建築材料，鉱物・金属材料等卸売業） </t>
  </si>
  <si>
    <t>54</t>
  </si>
  <si>
    <t>　機械器具卸売業</t>
  </si>
  <si>
    <t>100900</t>
  </si>
  <si>
    <t>　　　　540　</t>
  </si>
  <si>
    <t xml:space="preserve">管理，補助的経済活動を行う事業所（54機械器具卸売業） </t>
  </si>
  <si>
    <t>55</t>
  </si>
  <si>
    <t>　その他の卸売業</t>
  </si>
  <si>
    <t>101100</t>
  </si>
  <si>
    <t>　　　　550　</t>
  </si>
  <si>
    <t xml:space="preserve">管理，補助的経済活動を行う事業所（55その他の卸売業） </t>
  </si>
  <si>
    <t>56</t>
  </si>
  <si>
    <t>　各種商品小売業</t>
  </si>
  <si>
    <t>105100</t>
  </si>
  <si>
    <t>　　　　560　</t>
  </si>
  <si>
    <t xml:space="preserve">管理，補助的経済活動を行う事業所（56各種商品小売業） </t>
  </si>
  <si>
    <t>57</t>
  </si>
  <si>
    <t>　織物・衣服・身の回り品小売業</t>
  </si>
  <si>
    <t>105300</t>
  </si>
  <si>
    <t>　　　　570　</t>
  </si>
  <si>
    <t xml:space="preserve">管理，補助的経済活動を行う事業所（57織物・衣服・身の回り品小売業） </t>
  </si>
  <si>
    <t>58</t>
  </si>
  <si>
    <t>　飲食料品小売業</t>
  </si>
  <si>
    <t>105500</t>
  </si>
  <si>
    <t>　　　　580　</t>
  </si>
  <si>
    <t xml:space="preserve">管理，補助的経済活動を行う事業所（58飲食料品小売業） </t>
  </si>
  <si>
    <t>59</t>
  </si>
  <si>
    <t>　機械器具小売業</t>
  </si>
  <si>
    <t>105700</t>
  </si>
  <si>
    <t>自動車・自転車小売業   　　　　</t>
  </si>
  <si>
    <t>　　　　590　</t>
  </si>
  <si>
    <t xml:space="preserve">管理，補助的経済活動を行う事業所（59機械器具小売業） </t>
  </si>
  <si>
    <t>60</t>
  </si>
  <si>
    <t>　その他の小売業</t>
  </si>
  <si>
    <t>105900</t>
  </si>
  <si>
    <t>家具・じゅう器・機械器具小売業</t>
  </si>
  <si>
    <t>　　　　600　</t>
  </si>
  <si>
    <t xml:space="preserve">管理，補助的経済活動を行う事業所（60その他の小売業） </t>
  </si>
  <si>
    <t>61</t>
  </si>
  <si>
    <t>　無店舗小売業</t>
  </si>
  <si>
    <t>106100</t>
  </si>
  <si>
    <t>　　　　610　</t>
  </si>
  <si>
    <t xml:space="preserve">管理，補助的経済活動を行う事業所（61無店舗小売業） </t>
  </si>
  <si>
    <t>62</t>
  </si>
  <si>
    <t>　銀行業</t>
  </si>
  <si>
    <t>110000</t>
  </si>
  <si>
    <t>　　　　620　</t>
  </si>
  <si>
    <t xml:space="preserve">管理，補助的経済活動を行う事業所（62銀行業） </t>
  </si>
  <si>
    <t>63</t>
  </si>
  <si>
    <t>　協同組織金融業</t>
  </si>
  <si>
    <t>　　　　630　</t>
  </si>
  <si>
    <t xml:space="preserve">管理，補助的経済活動を行う事業所（63協同組織金融業） </t>
  </si>
  <si>
    <t>　貸金業，クレジットカード業等非預金信用機関</t>
  </si>
  <si>
    <t>　　　　640　</t>
  </si>
  <si>
    <t xml:space="preserve">管理，補助的経済活動を行う事業所（64貸金業，クレジットカード業等非預金信用機関） </t>
  </si>
  <si>
    <t>65</t>
  </si>
  <si>
    <t>　金融商品取引業，商品先物取引業</t>
  </si>
  <si>
    <t>　　　　650　</t>
  </si>
  <si>
    <t xml:space="preserve">管理，補助的経済活動を行う事業所（65金融商品取引業，商品先物取引業） </t>
  </si>
  <si>
    <t>66</t>
  </si>
  <si>
    <t>　補助的金融業等</t>
  </si>
  <si>
    <t>　　　　660　</t>
  </si>
  <si>
    <t xml:space="preserve">管理，補助的経済活動を行う事業所（66補助的金融業等） </t>
  </si>
  <si>
    <t>67</t>
  </si>
  <si>
    <t>　保険業（保険媒介代理業，保険サービス業を含む）</t>
  </si>
  <si>
    <t>　　　　670　</t>
  </si>
  <si>
    <t xml:space="preserve">管理，補助的経済活動を行う事業所（67保険業） </t>
  </si>
  <si>
    <t>68</t>
  </si>
  <si>
    <t>　不動産取引業</t>
  </si>
  <si>
    <t>120000</t>
  </si>
  <si>
    <t>　　　　680　</t>
  </si>
  <si>
    <t xml:space="preserve">管理，補助的経済活動を行う事業所（68不動産取引業） </t>
  </si>
  <si>
    <t>69</t>
  </si>
  <si>
    <t>　不動産賃貸業・管理業</t>
  </si>
  <si>
    <t>　　　　690　</t>
  </si>
  <si>
    <t xml:space="preserve">管理，補助的経済活動を行う事業所（69不動産賃貸業・管理業） </t>
  </si>
  <si>
    <t>70</t>
  </si>
  <si>
    <t>　物品賃貸業</t>
  </si>
  <si>
    <t>171700</t>
  </si>
  <si>
    <t>　　　　700　</t>
  </si>
  <si>
    <t xml:space="preserve">管理，補助的経済活動を行う事業所（70物品賃貸業） </t>
  </si>
  <si>
    <t>71</t>
  </si>
  <si>
    <t>　学術・開発研究機関</t>
  </si>
  <si>
    <t>170300</t>
  </si>
  <si>
    <t>　　　　710　</t>
  </si>
  <si>
    <t xml:space="preserve">管理，補助的経済活動を行う事業所（71学術・開発研究機関） </t>
  </si>
  <si>
    <t>専門サービス業</t>
  </si>
  <si>
    <t>170100</t>
  </si>
  <si>
    <t>　　　　720　</t>
  </si>
  <si>
    <t xml:space="preserve">管理，補助的経済活動を行う事業所（72専門サービス業） </t>
  </si>
  <si>
    <t>広告業</t>
  </si>
  <si>
    <t>171900</t>
  </si>
  <si>
    <t>　広告業</t>
  </si>
  <si>
    <t>　　　　730　</t>
  </si>
  <si>
    <t xml:space="preserve">管理，補助的経済活動を行う事業所（73広告業） </t>
  </si>
  <si>
    <t>74</t>
  </si>
  <si>
    <t>　技術サービス業（他に分類されないもの）</t>
  </si>
  <si>
    <t>専門サービス業</t>
  </si>
  <si>
    <t>　　　　740　</t>
  </si>
  <si>
    <t xml:space="preserve">管理，補助的経済活動を行う事業所（74技術サービス業） </t>
  </si>
  <si>
    <t>　宿泊業</t>
  </si>
  <si>
    <t>130500</t>
  </si>
  <si>
    <t>　　　　750　</t>
  </si>
  <si>
    <t xml:space="preserve">管理，補助的経済活動を行う事業所（75宿泊業） </t>
  </si>
  <si>
    <t>　飲食店</t>
  </si>
  <si>
    <t>130100</t>
  </si>
  <si>
    <t>一般飲食店　</t>
  </si>
  <si>
    <t>　　　　760　</t>
  </si>
  <si>
    <t xml:space="preserve">管理，補助的経済活動を行う事業所（76飲食店） </t>
  </si>
  <si>
    <t>77</t>
  </si>
  <si>
    <t>　持ち帰り・配達飲食サービス業</t>
  </si>
  <si>
    <t>　　　　770　</t>
  </si>
  <si>
    <t xml:space="preserve">管理，補助的経済活動を行う事業所（77持ち帰り・配達飲食サービス業） </t>
  </si>
  <si>
    <t>　洗濯・理容・美容・浴場業</t>
  </si>
  <si>
    <t>170500</t>
  </si>
  <si>
    <t>　　　　780　</t>
  </si>
  <si>
    <t xml:space="preserve">管理，補助的経済活動を行う事業所（78洗濯・理容・美容・浴場業） </t>
  </si>
  <si>
    <t>79</t>
  </si>
  <si>
    <t>　その他の生活関連サービス業</t>
  </si>
  <si>
    <t>170700</t>
  </si>
  <si>
    <t>　　　　790　</t>
  </si>
  <si>
    <t xml:space="preserve">管理，補助的経済活動を行う事業所（79その他の生活関連サービス業） </t>
  </si>
  <si>
    <t>80</t>
  </si>
  <si>
    <t>　娯楽業</t>
  </si>
  <si>
    <t>170900</t>
  </si>
  <si>
    <t>　　　　800　</t>
  </si>
  <si>
    <t xml:space="preserve">管理，補助的経済活動を行う事業所（80娯楽業） </t>
  </si>
  <si>
    <t>81</t>
  </si>
  <si>
    <t>　学校教育</t>
  </si>
  <si>
    <t>150000</t>
  </si>
  <si>
    <t>　　　　810　</t>
  </si>
  <si>
    <t xml:space="preserve">管理，補助的経済活動を行う事業所（81学校教育） </t>
  </si>
  <si>
    <t>　その他の教育，学習支援業</t>
  </si>
  <si>
    <t>　　　　820　</t>
  </si>
  <si>
    <t xml:space="preserve">管理，補助的経済活動を行う事業所（82その他の教育，学習支援業） </t>
  </si>
  <si>
    <t>83</t>
  </si>
  <si>
    <t>　医療業</t>
  </si>
  <si>
    <t>140100</t>
  </si>
  <si>
    <t>　　　　830　</t>
  </si>
  <si>
    <t xml:space="preserve">管理，補助的経済活動を行う事業所（83医療業） </t>
  </si>
  <si>
    <t>84</t>
  </si>
  <si>
    <t>　保健衛生</t>
  </si>
  <si>
    <t>140300</t>
  </si>
  <si>
    <t>　　　　840　</t>
  </si>
  <si>
    <t xml:space="preserve">管理，補助的経済活動を行う事業所（84保健衛生） </t>
  </si>
  <si>
    <t>85</t>
  </si>
  <si>
    <t>　社会保険・社会福祉・介護事業</t>
  </si>
  <si>
    <t>140500</t>
  </si>
  <si>
    <t>　　　　850　</t>
  </si>
  <si>
    <t xml:space="preserve">管理，補助的経済活動を行う事業所（85社会保険・社会福祉・介護事業） </t>
  </si>
  <si>
    <t>86</t>
  </si>
  <si>
    <t>　郵便局</t>
  </si>
  <si>
    <t>160000</t>
  </si>
  <si>
    <t>　　　　860　</t>
  </si>
  <si>
    <t xml:space="preserve">管理，補助的経済活動を行う事業所（86郵便局） </t>
  </si>
  <si>
    <t>87</t>
  </si>
  <si>
    <t>　協同組合（他に分類されないもの）</t>
  </si>
  <si>
    <t>　　　　870　</t>
  </si>
  <si>
    <t xml:space="preserve">管理，補助的経済活動を行う事業所（87協同組合） </t>
  </si>
  <si>
    <t>88</t>
  </si>
  <si>
    <t>　廃棄物処理業</t>
  </si>
  <si>
    <t>171100</t>
  </si>
  <si>
    <t>　　　　880　</t>
  </si>
  <si>
    <t xml:space="preserve">管理，補助的経済活動を行う事業所（88廃棄物処理業） </t>
  </si>
  <si>
    <t>89</t>
  </si>
  <si>
    <t>　自動車整備業</t>
  </si>
  <si>
    <t>171300</t>
  </si>
  <si>
    <t>　　　　890　</t>
  </si>
  <si>
    <t xml:space="preserve">管理，補助的経済活動を行う事業所（89自動車整備業） </t>
  </si>
  <si>
    <t>90</t>
  </si>
  <si>
    <t>　機械等修理業（別掲を除く）</t>
  </si>
  <si>
    <t>171500</t>
  </si>
  <si>
    <t>　　　　900　</t>
  </si>
  <si>
    <t xml:space="preserve">管理，補助的経済活動を行う事業所（90機械等修理業） </t>
  </si>
  <si>
    <t>　職業紹介・労働者派遣業</t>
  </si>
  <si>
    <t>172100</t>
  </si>
  <si>
    <t>　その他の事業サービス業</t>
  </si>
  <si>
    <t>　　　　910　</t>
  </si>
  <si>
    <t xml:space="preserve">管理，補助的経済活動を行う事業所（91職業紹介・労働者派遣業） </t>
  </si>
  <si>
    <t>92</t>
  </si>
  <si>
    <t>　　　　920　</t>
  </si>
  <si>
    <t xml:space="preserve">管理，補助的経済活動を行う事業所（92その他の事業サービス業） </t>
  </si>
  <si>
    <t>93</t>
  </si>
  <si>
    <t>　政治・経済・文化団体</t>
  </si>
  <si>
    <t>172300</t>
  </si>
  <si>
    <t>　　　　931　</t>
  </si>
  <si>
    <t xml:space="preserve">経済団体 </t>
  </si>
  <si>
    <t>94</t>
  </si>
  <si>
    <t>　宗教</t>
  </si>
  <si>
    <t>　　　　941　</t>
  </si>
  <si>
    <t xml:space="preserve">神道系宗教 </t>
  </si>
  <si>
    <t>95</t>
  </si>
  <si>
    <t>　その他のサービス業</t>
  </si>
  <si>
    <t>　　　　950　</t>
  </si>
  <si>
    <t xml:space="preserve">管理，補助的経済活動を行う事業所（95その他のサービス業） </t>
  </si>
  <si>
    <t>96</t>
  </si>
  <si>
    <t>　外国公務</t>
  </si>
  <si>
    <t>　　　　961　</t>
  </si>
  <si>
    <t xml:space="preserve">外国公館 </t>
  </si>
  <si>
    <t>　国家公務</t>
  </si>
  <si>
    <t>　　　　971　</t>
  </si>
  <si>
    <t xml:space="preserve">立法機関 </t>
  </si>
  <si>
    <t>98</t>
  </si>
  <si>
    <t>　地方公務</t>
  </si>
  <si>
    <t>　　　　981　</t>
  </si>
  <si>
    <t xml:space="preserve">都道府県機関 </t>
  </si>
  <si>
    <t>99</t>
  </si>
  <si>
    <t>分類不能の産業</t>
  </si>
  <si>
    <t>990000</t>
  </si>
  <si>
    <t>　　　　999　</t>
  </si>
  <si>
    <t xml:space="preserve">分類不能の産業 </t>
  </si>
  <si>
    <t>事業者名：</t>
  </si>
  <si>
    <t>以下の判定結果をもとに数値を見直してください。</t>
  </si>
  <si>
    <t>差額</t>
  </si>
  <si>
    <t>仮計算
補助金交付申請額</t>
  </si>
  <si>
    <t>按分計算
補助金交付申請額</t>
  </si>
  <si>
    <t>総合判定</t>
  </si>
  <si>
    <t>名前の管理（引用しているため削除不可）</t>
  </si>
  <si>
    <t>名前</t>
  </si>
  <si>
    <t>消費税率</t>
  </si>
  <si>
    <t>事業類型</t>
  </si>
  <si>
    <t>補助上限額</t>
  </si>
  <si>
    <t>＜補助金相当額の手当方法＞</t>
  </si>
  <si>
    <t>資金の調達先</t>
  </si>
  <si>
    <t>自己資金（税込み）</t>
  </si>
  <si>
    <t>補助金（税抜き）</t>
  </si>
  <si>
    <t>借　　入　　金</t>
  </si>
  <si>
    <t>借入金（税込み）</t>
  </si>
  <si>
    <t>その他（税込み）</t>
  </si>
  <si>
    <t>合　　計　　額</t>
  </si>
  <si>
    <t>合計額（税込み）</t>
  </si>
  <si>
    <t>合　計</t>
  </si>
  <si>
    <t>↑</t>
  </si>
  <si>
    <t>予算額　計算シート</t>
  </si>
  <si>
    <t>機械装置費を除く補助金申請額の合計額(修正前)</t>
  </si>
  <si>
    <t>順位２</t>
  </si>
  <si>
    <t>補助金交付申請限度額</t>
  </si>
  <si>
    <t>順位２の合計額</t>
  </si>
  <si>
    <t>微修正してください。</t>
  </si>
  <si>
    <t>経理担当者の役職氏名TELを入力してください。</t>
  </si>
  <si>
    <t>企業名を入力してください。</t>
  </si>
  <si>
    <t>■はじめに</t>
  </si>
  <si>
    <t>機械装置費（50万円以上）</t>
  </si>
  <si>
    <t>機械装置費（50万円未満）</t>
  </si>
  <si>
    <t>専門家経費</t>
  </si>
  <si>
    <t>機械装置費（50万円以上）</t>
  </si>
  <si>
    <t>機械装置費（50万円未満）</t>
  </si>
  <si>
    <t>（切捨て）</t>
  </si>
  <si>
    <t>補助対象経費</t>
  </si>
  <si>
    <t>補助対象経費の（2/3）</t>
  </si>
  <si>
    <t>経費区分ごとの金額は一行にしてください。</t>
  </si>
  <si>
    <t>（消費税込みの額）</t>
  </si>
  <si>
    <t>事業に要する経費</t>
  </si>
  <si>
    <t>（消費税抜きの額）</t>
  </si>
  <si>
    <t>（消費税抜きの額）</t>
  </si>
  <si>
    <t>(（Ｂ)×２／３以内)</t>
  </si>
  <si>
    <t>(Ａ)</t>
  </si>
  <si>
    <t>(Ｂ)</t>
  </si>
  <si>
    <t>(Ｃ)</t>
  </si>
  <si>
    <t>この申請の事業類型は、</t>
  </si>
  <si>
    <t>積算基礎</t>
  </si>
  <si>
    <t>要対応は　　× 並びに</t>
  </si>
  <si>
    <t>色の変わったセル(総額違反)</t>
  </si>
  <si>
    <t>機械装置費（50万円以上）</t>
  </si>
  <si>
    <t>機械装置費（50万円未満）</t>
  </si>
  <si>
    <t>様式第１の別紙</t>
  </si>
  <si>
    <t>日</t>
  </si>
  <si>
    <t>判定１</t>
  </si>
  <si>
    <t>判定２</t>
  </si>
  <si>
    <t>目次</t>
  </si>
  <si>
    <t>シート名</t>
  </si>
  <si>
    <t>日本標準産業分類</t>
  </si>
  <si>
    <t>戻る</t>
  </si>
  <si>
    <t>下記の各費用項目をクリックすると対象のシートに移動します。</t>
  </si>
  <si>
    <t>ＡＡ株式会社</t>
  </si>
  <si>
    <t>○○装置　(型番１２３型番TK)</t>
  </si>
  <si>
    <t>台</t>
  </si>
  <si>
    <t>ＢＢ株式会社</t>
  </si>
  <si>
    <t>○○装置　(型番１型番TK)</t>
  </si>
  <si>
    <t>ＢＢ株式会社</t>
  </si>
  <si>
    <t>○○装置　(型番２型番TK)</t>
  </si>
  <si>
    <t>○○装置　(型番３型番TK)</t>
  </si>
  <si>
    <t>Ｄ株式会社</t>
  </si>
  <si>
    <t>○○指導</t>
  </si>
  <si>
    <t>○○運輸</t>
  </si>
  <si>
    <t>○○機材</t>
  </si>
  <si>
    <t>個</t>
  </si>
  <si>
    <t>○○弁理士</t>
  </si>
  <si>
    <t>○○作業
（20日）</t>
  </si>
  <si>
    <t>日</t>
  </si>
  <si>
    <t>調整される補助金の額</t>
  </si>
  <si>
    <t>調整する件数</t>
  </si>
  <si>
    <t>（４）経費明細表</t>
  </si>
  <si>
    <t>(５）資金調達内訳</t>
  </si>
  <si>
    <t>総務部長　経済計子</t>
  </si>
  <si>
    <t>基本情報入力（使い方）</t>
  </si>
  <si>
    <t>052-123-4567</t>
  </si>
  <si>
    <t>本事業の経理担当者の</t>
  </si>
  <si>
    <t>役職名・氏名</t>
  </si>
  <si>
    <t>連絡先（TEL）</t>
  </si>
  <si>
    <t>小規模型</t>
  </si>
  <si>
    <t>一般型</t>
  </si>
  <si>
    <t>補助上限額</t>
  </si>
  <si>
    <t>事業類型</t>
  </si>
  <si>
    <t>№</t>
  </si>
  <si>
    <t>条件</t>
  </si>
  <si>
    <t>照合金額</t>
  </si>
  <si>
    <t>判定</t>
  </si>
  <si>
    <t>結果</t>
  </si>
  <si>
    <t>判定内容</t>
  </si>
  <si>
    <t>革新的サービス</t>
  </si>
  <si>
    <t>ものづくり技術</t>
  </si>
  <si>
    <t>補助下限額</t>
  </si>
  <si>
    <t>経費明細表</t>
  </si>
  <si>
    <t>機械装置費で補助対象経費にして単価５０万円以上の設備投資が必要</t>
  </si>
  <si>
    <t>対象項目</t>
  </si>
  <si>
    <r>
      <rPr>
        <sz val="9.5"/>
        <rFont val="ＭＳ Ｐゴシック"/>
        <family val="3"/>
      </rPr>
      <t>補助事業に要した
経費</t>
    </r>
    <r>
      <rPr>
        <sz val="10"/>
        <rFont val="ＭＳ Ｐゴシック"/>
        <family val="3"/>
      </rPr>
      <t>（税込）
≧</t>
    </r>
    <r>
      <rPr>
        <sz val="9.5"/>
        <rFont val="ＭＳ Ｐゴシック"/>
        <family val="3"/>
      </rPr>
      <t>補助事業に要した
経費</t>
    </r>
    <r>
      <rPr>
        <sz val="10"/>
        <rFont val="ＭＳ Ｐゴシック"/>
        <family val="3"/>
      </rPr>
      <t>（税抜）
≧補助対象経費</t>
    </r>
  </si>
  <si>
    <t>機械装置費（単価50万円以上）</t>
  </si>
  <si>
    <t>機械装置費（単価50万円未満）</t>
  </si>
  <si>
    <t>補助事業に要した経費（税込）≧補助事業に要した経費（税抜）
補助事業に要した経費（税抜）≧補助対象経費</t>
  </si>
  <si>
    <t>技術導入費</t>
  </si>
  <si>
    <t>運搬費</t>
  </si>
  <si>
    <t>専門家経費</t>
  </si>
  <si>
    <t>設備投資の制限</t>
  </si>
  <si>
    <t>設備投資の制限に抵触していないか</t>
  </si>
  <si>
    <t>事業に要する経費(円)</t>
  </si>
  <si>
    <t>設備投資にウエイトをおいて補助金額を按分しています。</t>
  </si>
  <si>
    <t>円</t>
  </si>
  <si>
    <t xml:space="preserve">  例：Ｂ金属株式会社</t>
  </si>
  <si>
    <t xml:space="preserve">  例：総務部長　経済計子</t>
  </si>
  <si>
    <t xml:space="preserve">  例：052-123-4567</t>
  </si>
  <si>
    <t>資金（借入金）の調達先を入力してください。（自己資金の場合は空欄にしてください。）</t>
  </si>
  <si>
    <t>■ワークシート入力</t>
  </si>
  <si>
    <t>・消費税は原則円未満切り捨てにしてありますので、必要に応じて微調整をしてください。</t>
  </si>
  <si>
    <t>　※このＥＸＣＥＬのフォーマットは計算式に保護をかけています。</t>
  </si>
  <si>
    <t>・見積書等の証拠書類をもとに、各経費のそれぞれの単価・数量・内容を入力すると、経費明細表へ自動的に反映されます。</t>
  </si>
  <si>
    <r>
      <t>・公募申請額による上限調整が行われたり、計画変更の申請により上限調整された</t>
    </r>
    <r>
      <rPr>
        <b/>
        <sz val="12"/>
        <rFont val="ＭＳ ゴシック"/>
        <family val="3"/>
      </rPr>
      <t>補助対象経費</t>
    </r>
    <r>
      <rPr>
        <sz val="12"/>
        <rFont val="ＭＳ ゴシック"/>
        <family val="3"/>
      </rPr>
      <t>は、手修正を行ってください。</t>
    </r>
  </si>
  <si>
    <t>「経費明細表」</t>
  </si>
  <si>
    <t>経費明細表</t>
  </si>
  <si>
    <t>・各経費の合計額が、「費目別経費支出明細書」の合計と一致しているか確認してください。</t>
  </si>
  <si>
    <t>・画面（セルK2～M3）の「経費明細印刷（1/2）」「経費明細印刷（2/2）」をクリックして（4）経費明細表と計算シートを出力してください。</t>
  </si>
  <si>
    <t>・「(５）資金調達内訳」は自動算出されるため、各事業者の計画に合わせ変更してください。</t>
  </si>
  <si>
    <t>様式第1の別紙　（4）経費明細表を作成して下さい。</t>
  </si>
  <si>
    <t>○○装置　(型番４５６型番GW)</t>
  </si>
  <si>
    <t>Ｅ法律事務所</t>
  </si>
  <si>
    <t>知的財産権取得</t>
  </si>
  <si>
    <t>式</t>
  </si>
  <si>
    <t>判定1</t>
  </si>
  <si>
    <t>判定2</t>
  </si>
  <si>
    <t>機械装置費を優先した残りの補助金交付申請額</t>
  </si>
  <si>
    <t xml:space="preserve">  例：△△信用金庫　○○支店</t>
  </si>
  <si>
    <t>△△信用金庫　○○支店</t>
  </si>
  <si>
    <t xml:space="preserve">  例：ものづくり技術</t>
  </si>
  <si>
    <t>■基本情報入力</t>
  </si>
  <si>
    <t>補助金の上限を設定するため事業類型を選択してください。(必須)</t>
  </si>
  <si>
    <t>「×」の場合、判定１～判定2参照</t>
  </si>
  <si>
    <t xml:space="preserve">  例：一般型</t>
  </si>
  <si>
    <t>　　保護を解除する場合は「校閲」のタブをクリックして、「シートの保護の解除」をしてください。パスワードはかけていません。</t>
  </si>
  <si>
    <r>
      <rPr>
        <sz val="11"/>
        <rFont val="ＭＳ Ｐゴシック"/>
        <family val="3"/>
      </rPr>
      <t>(A)</t>
    </r>
    <r>
      <rPr>
        <sz val="14"/>
        <rFont val="ＭＳ Ｐゴシック"/>
        <family val="3"/>
      </rPr>
      <t>事業に要する経費</t>
    </r>
  </si>
  <si>
    <r>
      <rPr>
        <sz val="11"/>
        <rFont val="ＭＳ Ｐゴシック"/>
        <family val="3"/>
      </rPr>
      <t>(B)</t>
    </r>
    <r>
      <rPr>
        <sz val="14"/>
        <rFont val="ＭＳ Ｐゴシック"/>
        <family val="3"/>
      </rPr>
      <t>補助対象経費</t>
    </r>
  </si>
  <si>
    <r>
      <rPr>
        <sz val="11"/>
        <rFont val="ＭＳ Ｐゴシック"/>
        <family val="3"/>
      </rPr>
      <t>(C）</t>
    </r>
    <r>
      <rPr>
        <sz val="14"/>
        <rFont val="ＭＳ Ｐゴシック"/>
        <family val="3"/>
      </rPr>
      <t>補助金交付申請額</t>
    </r>
  </si>
  <si>
    <t>注．事業に要する経費(税込み)</t>
  </si>
  <si>
    <t>Ｂ金属株式会社</t>
  </si>
  <si>
    <t>合　　　　計</t>
  </si>
  <si>
    <t>←この塗りつぶしのあるセルに、必要に応じて入力をお願いします。（全シート対象）</t>
  </si>
  <si>
    <t>このエクセルは事務処理の手引きの交付申請書 様式第1の別紙 補助事業計画書(４)経費明細表と</t>
  </si>
  <si>
    <t>関連書類を作成するためのものです。</t>
  </si>
  <si>
    <t>　　　　　　　　　　　　</t>
  </si>
  <si>
    <t>　　　　　　　　</t>
  </si>
  <si>
    <t>「費目別支出明細書」</t>
  </si>
  <si>
    <t>「機械装置費（50万円以上）」から「専門家経費」まで該当の「費目別支出明細書」へ見積書等の証拠書類をもとに入力してください。</t>
  </si>
  <si>
    <t>費目別支出明細書</t>
  </si>
  <si>
    <t>別紙　　費目別支出明細書のとおり</t>
  </si>
  <si>
    <t>【様式第１の別紙】費目別支出明細書</t>
  </si>
  <si>
    <t>　 ※下記の項目をクリックすると対象のシートに移動します。</t>
  </si>
  <si>
    <t>　 ※下記の各費用項目をクリックすると対象のシートに移動します。また、各費用シートの「戻る」ボタン（セルB2）をクリックすると経費明細表シートに移動します。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</si>
</sst>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 "/>
    <numFmt numFmtId="186" formatCode="#,##0_);[Red]\(#,##0\)"/>
    <numFmt numFmtId="187" formatCode="#,##0.00_ "/>
    <numFmt numFmtId="188" formatCode="0.00_ "/>
    <numFmt numFmtId="189" formatCode="0.000_ "/>
    <numFmt numFmtId="190" formatCode="#,##0&quot;円&quot;"/>
    <numFmt numFmtId="191" formatCode="0&quot;件&quot;"/>
    <numFmt numFmtId="192" formatCode="&quot;参考：補助上限額　&quot;#,##0&quot;円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9"/>
      <name val="ＭＳ 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sz val="9.5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36"/>
      <name val="ＭＳ Ｐゴシック"/>
      <family val="3"/>
    </font>
    <font>
      <sz val="16"/>
      <name val="ＭＳ ゴシック"/>
      <family val="3"/>
    </font>
    <font>
      <sz val="12"/>
      <color indexed="8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u val="single"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9"/>
      <color indexed="10"/>
      <name val="ＭＳ Ｐゴシック"/>
      <family val="3"/>
    </font>
    <font>
      <sz val="12"/>
      <color indexed="10"/>
      <name val="ＭＳ ゴシック"/>
      <family val="3"/>
    </font>
    <font>
      <sz val="12"/>
      <color indexed="47"/>
      <name val="ＭＳ ゴシック"/>
      <family val="3"/>
    </font>
    <font>
      <b/>
      <sz val="14"/>
      <color indexed="9"/>
      <name val="ＭＳ Ｐゴシック"/>
      <family val="3"/>
    </font>
    <font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0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56"/>
      <name val="ＭＳ Ｐゴシック"/>
      <family val="3"/>
    </font>
    <font>
      <sz val="12"/>
      <color indexed="45"/>
      <name val="ＭＳ Ｐゴシック"/>
      <family val="3"/>
    </font>
    <font>
      <sz val="11"/>
      <color indexed="45"/>
      <name val="ＭＳ Ｐゴシック"/>
      <family val="3"/>
    </font>
    <font>
      <sz val="12"/>
      <color indexed="45"/>
      <name val="ＭＳ ゴシック"/>
      <family val="3"/>
    </font>
    <font>
      <sz val="14"/>
      <color indexed="45"/>
      <name val="ＭＳ Ｐゴシック"/>
      <family val="3"/>
    </font>
    <font>
      <b/>
      <sz val="14"/>
      <color indexed="56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b/>
      <sz val="11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2"/>
      <color theme="0"/>
      <name val="ＭＳ ゴシック"/>
      <family val="3"/>
    </font>
    <font>
      <b/>
      <sz val="11"/>
      <color theme="1"/>
      <name val="ＭＳ ゴシック"/>
      <family val="3"/>
    </font>
    <font>
      <sz val="10"/>
      <name val="Calibri"/>
      <family val="3"/>
    </font>
    <font>
      <b/>
      <sz val="12"/>
      <color theme="1"/>
      <name val="ＭＳ ゴシック"/>
      <family val="3"/>
    </font>
    <font>
      <b/>
      <sz val="9"/>
      <color rgb="FFFF0000"/>
      <name val="Calibri"/>
      <family val="3"/>
    </font>
    <font>
      <sz val="12"/>
      <color rgb="FFFF0000"/>
      <name val="ＭＳ ゴシック"/>
      <family val="3"/>
    </font>
    <font>
      <sz val="12"/>
      <color theme="9" tint="0.7999799847602844"/>
      <name val="ＭＳ ゴシック"/>
      <family val="3"/>
    </font>
    <font>
      <b/>
      <sz val="14"/>
      <color theme="0"/>
      <name val="ＭＳ Ｐゴシック"/>
      <family val="3"/>
    </font>
    <font>
      <b/>
      <sz val="11"/>
      <color rgb="FF002060"/>
      <name val="ＭＳ Ｐゴシック"/>
      <family val="3"/>
    </font>
    <font>
      <sz val="11"/>
      <color theme="1"/>
      <name val="ＭＳ Ｐゴシック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u val="single"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rgb="FFFF0000"/>
      <name val="ＭＳ Ｐゴシック"/>
      <family val="3"/>
    </font>
    <font>
      <b/>
      <u val="single"/>
      <sz val="10"/>
      <color theme="1"/>
      <name val="ＭＳ Ｐゴシック"/>
      <family val="3"/>
    </font>
    <font>
      <sz val="18"/>
      <color theme="1"/>
      <name val="ＭＳ Ｐゴシック"/>
      <family val="3"/>
    </font>
    <font>
      <u val="single"/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rgb="FF002060"/>
      <name val="ＭＳ Ｐゴシック"/>
      <family val="3"/>
    </font>
    <font>
      <sz val="12"/>
      <name val="Calibri"/>
      <family val="3"/>
    </font>
    <font>
      <sz val="12"/>
      <color rgb="FFFF66FF"/>
      <name val="ＭＳ Ｐゴシック"/>
      <family val="3"/>
    </font>
    <font>
      <sz val="11"/>
      <color rgb="FFFF66FF"/>
      <name val="Calibri"/>
      <family val="3"/>
    </font>
    <font>
      <sz val="12"/>
      <color rgb="FFFF66FF"/>
      <name val="ＭＳ ゴシック"/>
      <family val="3"/>
    </font>
    <font>
      <sz val="14"/>
      <color rgb="FFFF66FF"/>
      <name val="ＭＳ Ｐゴシック"/>
      <family val="3"/>
    </font>
    <font>
      <b/>
      <sz val="14"/>
      <color theme="1"/>
      <name val="ＭＳ Ｐゴシック"/>
      <family val="3"/>
    </font>
    <font>
      <b/>
      <sz val="14"/>
      <color rgb="FF002060"/>
      <name val="ＭＳ Ｐゴシック"/>
      <family val="3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ck"/>
      <right style="thin"/>
      <top style="thick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hair"/>
    </border>
    <border>
      <left>
        <color indexed="63"/>
      </left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ck"/>
      <top style="hair"/>
      <bottom style="thick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thick"/>
      <top style="hair"/>
      <bottom style="hair"/>
    </border>
    <border>
      <left/>
      <right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>
        <color indexed="63"/>
      </top>
      <bottom style="hair"/>
    </border>
    <border>
      <left style="thick">
        <color theme="8" tint="-0.4999699890613556"/>
      </left>
      <right style="thick">
        <color theme="8" tint="-0.4999699890613556"/>
      </right>
      <top style="thick">
        <color theme="8" tint="-0.4999699890613556"/>
      </top>
      <bottom>
        <color indexed="63"/>
      </bottom>
    </border>
    <border>
      <left style="thick">
        <color theme="8" tint="-0.4999699890613556"/>
      </left>
      <right style="thick">
        <color theme="8" tint="-0.4999699890613556"/>
      </right>
      <top>
        <color indexed="63"/>
      </top>
      <bottom>
        <color indexed="63"/>
      </bottom>
    </border>
    <border>
      <left style="thick">
        <color theme="8" tint="-0.4999699890613556"/>
      </left>
      <right style="thick">
        <color theme="8" tint="-0.4999699890613556"/>
      </right>
      <top>
        <color indexed="63"/>
      </top>
      <bottom style="thick">
        <color theme="8" tint="-0.4999699890613556"/>
      </bottom>
    </border>
    <border>
      <left style="double"/>
      <right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3" fillId="0" borderId="3" applyNumberFormat="0" applyFill="0" applyAlignment="0" applyProtection="0"/>
    <xf numFmtId="0" fontId="84" fillId="29" borderId="0" applyNumberFormat="0" applyBorder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0" borderId="9" applyNumberFormat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94" fillId="0" borderId="0" applyNumberFormat="0" applyFill="0" applyBorder="0" applyAlignment="0" applyProtection="0"/>
    <xf numFmtId="0" fontId="95" fillId="32" borderId="0" applyNumberFormat="0" applyBorder="0" applyAlignment="0" applyProtection="0"/>
  </cellStyleXfs>
  <cellXfs count="575"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96" fillId="0" borderId="10" xfId="0" applyFont="1" applyBorder="1" applyAlignment="1" applyProtection="1">
      <alignment horizontal="center" vertical="top" wrapText="1"/>
      <protection locked="0"/>
    </xf>
    <xf numFmtId="0" fontId="96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8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/>
      <protection/>
    </xf>
    <xf numFmtId="38" fontId="0" fillId="0" borderId="0" xfId="0" applyNumberFormat="1" applyFont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96" fillId="0" borderId="0" xfId="0" applyFont="1" applyAlignment="1" applyProtection="1">
      <alignment horizontal="center" vertical="center"/>
      <protection locked="0"/>
    </xf>
    <xf numFmtId="186" fontId="97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9" fillId="0" borderId="0" xfId="0" applyFont="1" applyAlignment="1" applyProtection="1">
      <alignment horizontal="left" vertical="center"/>
      <protection locked="0"/>
    </xf>
    <xf numFmtId="0" fontId="100" fillId="33" borderId="0" xfId="0" applyFont="1" applyFill="1" applyAlignment="1" applyProtection="1">
      <alignment vertical="center"/>
      <protection locked="0"/>
    </xf>
    <xf numFmtId="0" fontId="101" fillId="0" borderId="0" xfId="0" applyFont="1" applyBorder="1" applyAlignment="1">
      <alignment horizontal="center" vertical="center" wrapText="1"/>
    </xf>
    <xf numFmtId="0" fontId="101" fillId="0" borderId="0" xfId="0" applyFont="1" applyBorder="1" applyAlignment="1">
      <alignment vertical="center" wrapText="1"/>
    </xf>
    <xf numFmtId="0" fontId="101" fillId="0" borderId="0" xfId="0" applyFont="1" applyAlignment="1">
      <alignment horizontal="center" vertical="center" wrapText="1"/>
    </xf>
    <xf numFmtId="0" fontId="102" fillId="0" borderId="0" xfId="0" applyFont="1" applyAlignment="1">
      <alignment vertical="center"/>
    </xf>
    <xf numFmtId="0" fontId="102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 wrapText="1"/>
    </xf>
    <xf numFmtId="49" fontId="102" fillId="0" borderId="0" xfId="0" applyNumberFormat="1" applyFont="1" applyBorder="1" applyAlignment="1" quotePrefix="1">
      <alignment horizontal="right" vertical="center"/>
    </xf>
    <xf numFmtId="0" fontId="102" fillId="0" borderId="0" xfId="0" applyFont="1" applyAlignment="1">
      <alignment horizontal="center" vertical="center"/>
    </xf>
    <xf numFmtId="49" fontId="102" fillId="0" borderId="0" xfId="0" applyNumberFormat="1" applyFont="1" applyBorder="1" applyAlignment="1">
      <alignment horizontal="right" vertical="center"/>
    </xf>
    <xf numFmtId="0" fontId="102" fillId="0" borderId="0" xfId="0" applyFont="1" applyBorder="1" applyAlignment="1">
      <alignment horizontal="left" vertical="center" indent="1"/>
    </xf>
    <xf numFmtId="0" fontId="102" fillId="33" borderId="0" xfId="0" applyFont="1" applyFill="1" applyBorder="1" applyAlignment="1">
      <alignment vertical="center"/>
    </xf>
    <xf numFmtId="0" fontId="96" fillId="0" borderId="12" xfId="0" applyFont="1" applyBorder="1" applyAlignment="1" applyProtection="1">
      <alignment horizontal="center" vertical="center" wrapText="1"/>
      <protection locked="0"/>
    </xf>
    <xf numFmtId="38" fontId="9" fillId="0" borderId="0" xfId="53" applyFont="1" applyFill="1" applyBorder="1" applyAlignment="1" applyProtection="1">
      <alignment vertical="top" wrapText="1"/>
      <protection locked="0"/>
    </xf>
    <xf numFmtId="0" fontId="103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38" fontId="10" fillId="0" borderId="13" xfId="50" applyFont="1" applyFill="1" applyBorder="1" applyAlignment="1" applyProtection="1">
      <alignment vertical="center"/>
      <protection/>
    </xf>
    <xf numFmtId="184" fontId="10" fillId="0" borderId="13" xfId="0" applyNumberFormat="1" applyFont="1" applyBorder="1" applyAlignment="1" applyProtection="1">
      <alignment horizontal="right" vertical="center"/>
      <protection/>
    </xf>
    <xf numFmtId="184" fontId="10" fillId="0" borderId="14" xfId="0" applyNumberFormat="1" applyFont="1" applyFill="1" applyBorder="1" applyAlignment="1" applyProtection="1">
      <alignment horizontal="right" vertical="center" wrapText="1"/>
      <protection/>
    </xf>
    <xf numFmtId="38" fontId="10" fillId="0" borderId="14" xfId="50" applyFont="1" applyFill="1" applyBorder="1" applyAlignment="1" applyProtection="1">
      <alignment vertical="center"/>
      <protection/>
    </xf>
    <xf numFmtId="184" fontId="10" fillId="0" borderId="14" xfId="0" applyNumberFormat="1" applyFont="1" applyBorder="1" applyAlignment="1" applyProtection="1">
      <alignment horizontal="right" vertical="center"/>
      <protection/>
    </xf>
    <xf numFmtId="184" fontId="10" fillId="0" borderId="15" xfId="0" applyNumberFormat="1" applyFont="1" applyFill="1" applyBorder="1" applyAlignment="1" applyProtection="1">
      <alignment horizontal="right" vertical="center" wrapText="1"/>
      <protection/>
    </xf>
    <xf numFmtId="184" fontId="10" fillId="0" borderId="14" xfId="0" applyNumberFormat="1" applyFont="1" applyFill="1" applyBorder="1" applyAlignment="1" applyProtection="1">
      <alignment horizontal="right" vertical="center"/>
      <protection/>
    </xf>
    <xf numFmtId="184" fontId="10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90" fontId="10" fillId="0" borderId="15" xfId="50" applyNumberFormat="1" applyFont="1" applyFill="1" applyBorder="1" applyAlignment="1" applyProtection="1">
      <alignment vertical="center"/>
      <protection/>
    </xf>
    <xf numFmtId="191" fontId="10" fillId="0" borderId="15" xfId="50" applyNumberFormat="1" applyFont="1" applyFill="1" applyBorder="1" applyAlignment="1" applyProtection="1">
      <alignment vertical="center"/>
      <protection/>
    </xf>
    <xf numFmtId="0" fontId="99" fillId="0" borderId="0" xfId="0" applyFont="1" applyAlignment="1" applyProtection="1">
      <alignment vertical="center"/>
      <protection locked="0"/>
    </xf>
    <xf numFmtId="0" fontId="99" fillId="0" borderId="0" xfId="0" applyFont="1" applyAlignment="1" applyProtection="1">
      <alignment vertical="center"/>
      <protection locked="0"/>
    </xf>
    <xf numFmtId="189" fontId="5" fillId="33" borderId="0" xfId="0" applyNumberFormat="1" applyFont="1" applyFill="1" applyBorder="1" applyAlignment="1" applyProtection="1">
      <alignment horizontal="left" vertical="center"/>
      <protection locked="0"/>
    </xf>
    <xf numFmtId="0" fontId="99" fillId="33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9" fillId="0" borderId="0" xfId="0" applyFont="1" applyFill="1" applyAlignment="1" applyProtection="1">
      <alignment vertical="center"/>
      <protection locked="0"/>
    </xf>
    <xf numFmtId="0" fontId="10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9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99" fillId="34" borderId="0" xfId="0" applyFont="1" applyFill="1" applyAlignment="1" applyProtection="1">
      <alignment vertical="center"/>
      <protection locked="0"/>
    </xf>
    <xf numFmtId="0" fontId="82" fillId="34" borderId="0" xfId="44" applyFill="1" applyAlignment="1" applyProtection="1">
      <alignment vertical="center"/>
      <protection locked="0"/>
    </xf>
    <xf numFmtId="0" fontId="97" fillId="7" borderId="17" xfId="0" applyFont="1" applyFill="1" applyBorder="1" applyAlignment="1" applyProtection="1">
      <alignment horizontal="left" vertical="center" wrapText="1"/>
      <protection locked="0"/>
    </xf>
    <xf numFmtId="0" fontId="97" fillId="7" borderId="18" xfId="0" applyFont="1" applyFill="1" applyBorder="1" applyAlignment="1" applyProtection="1">
      <alignment horizontal="left" vertical="center" wrapText="1"/>
      <protection locked="0"/>
    </xf>
    <xf numFmtId="0" fontId="97" fillId="7" borderId="15" xfId="0" applyFont="1" applyFill="1" applyBorder="1" applyAlignment="1" applyProtection="1">
      <alignment horizontal="left" vertical="center" wrapText="1"/>
      <protection locked="0"/>
    </xf>
    <xf numFmtId="0" fontId="97" fillId="7" borderId="15" xfId="0" applyFont="1" applyFill="1" applyBorder="1" applyAlignment="1" applyProtection="1">
      <alignment horizontal="left" vertical="center" wrapText="1" shrinkToFit="1"/>
      <protection locked="0"/>
    </xf>
    <xf numFmtId="0" fontId="97" fillId="7" borderId="1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96" fillId="0" borderId="20" xfId="0" applyFont="1" applyBorder="1" applyAlignment="1" applyProtection="1">
      <alignment horizontal="center" vertical="center" wrapText="1"/>
      <protection locked="0"/>
    </xf>
    <xf numFmtId="0" fontId="105" fillId="33" borderId="21" xfId="0" applyFont="1" applyFill="1" applyBorder="1" applyAlignment="1" applyProtection="1">
      <alignment horizontal="center" vertical="center" wrapText="1"/>
      <protection locked="0"/>
    </xf>
    <xf numFmtId="0" fontId="96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6" fillId="0" borderId="0" xfId="0" applyFont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0" fontId="96" fillId="0" borderId="0" xfId="0" applyFont="1" applyAlignment="1" applyProtection="1">
      <alignment horizontal="justify" vertical="center"/>
      <protection locked="0"/>
    </xf>
    <xf numFmtId="0" fontId="102" fillId="0" borderId="0" xfId="0" applyFont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96" fillId="0" borderId="20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97" fillId="7" borderId="23" xfId="0" applyFont="1" applyFill="1" applyBorder="1" applyAlignment="1" applyProtection="1">
      <alignment horizontal="left" vertical="center" wrapText="1"/>
      <protection locked="0"/>
    </xf>
    <xf numFmtId="0" fontId="97" fillId="7" borderId="24" xfId="0" applyFont="1" applyFill="1" applyBorder="1" applyAlignment="1" applyProtection="1">
      <alignment horizontal="left" vertical="center" wrapText="1"/>
      <protection locked="0"/>
    </xf>
    <xf numFmtId="0" fontId="7" fillId="7" borderId="15" xfId="0" applyFont="1" applyFill="1" applyBorder="1" applyAlignment="1" applyProtection="1">
      <alignment horizontal="left" vertical="center" wrapText="1"/>
      <protection locked="0"/>
    </xf>
    <xf numFmtId="0" fontId="97" fillId="7" borderId="24" xfId="0" applyFont="1" applyFill="1" applyBorder="1" applyAlignment="1" applyProtection="1">
      <alignment horizontal="left" vertical="center" shrinkToFit="1"/>
      <protection locked="0"/>
    </xf>
    <xf numFmtId="0" fontId="97" fillId="7" borderId="25" xfId="0" applyFont="1" applyFill="1" applyBorder="1" applyAlignment="1" applyProtection="1">
      <alignment horizontal="left" vertical="center" wrapText="1"/>
      <protection locked="0"/>
    </xf>
    <xf numFmtId="38" fontId="0" fillId="0" borderId="0" xfId="50" applyFont="1" applyAlignment="1" applyProtection="1">
      <alignment vertical="center"/>
      <protection locked="0"/>
    </xf>
    <xf numFmtId="0" fontId="96" fillId="0" borderId="0" xfId="0" applyFont="1" applyBorder="1" applyAlignment="1" applyProtection="1">
      <alignment horizontal="center" vertical="center" wrapText="1"/>
      <protection locked="0"/>
    </xf>
    <xf numFmtId="0" fontId="96" fillId="0" borderId="0" xfId="0" applyFont="1" applyAlignment="1" applyProtection="1">
      <alignment horizontal="left" vertical="center" shrinkToFit="1"/>
      <protection locked="0"/>
    </xf>
    <xf numFmtId="0" fontId="96" fillId="0" borderId="10" xfId="0" applyFont="1" applyBorder="1" applyAlignment="1" applyProtection="1">
      <alignment horizontal="center" vertical="top" shrinkToFit="1"/>
      <protection locked="0"/>
    </xf>
    <xf numFmtId="0" fontId="96" fillId="0" borderId="20" xfId="0" applyFont="1" applyBorder="1" applyAlignment="1" applyProtection="1">
      <alignment horizontal="left" vertical="center" shrinkToFit="1"/>
      <protection locked="0"/>
    </xf>
    <xf numFmtId="0" fontId="96" fillId="33" borderId="0" xfId="0" applyFont="1" applyFill="1" applyBorder="1" applyAlignment="1" applyProtection="1">
      <alignment horizontal="center" vertical="center" wrapText="1"/>
      <protection locked="0"/>
    </xf>
    <xf numFmtId="0" fontId="97" fillId="7" borderId="24" xfId="0" applyFont="1" applyFill="1" applyBorder="1" applyAlignment="1" applyProtection="1">
      <alignment horizontal="left" vertical="center" wrapText="1" shrinkToFit="1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38" fontId="10" fillId="0" borderId="14" xfId="50" applyFont="1" applyFill="1" applyBorder="1" applyAlignment="1" applyProtection="1">
      <alignment horizontal="center" vertical="center"/>
      <protection/>
    </xf>
    <xf numFmtId="0" fontId="96" fillId="0" borderId="26" xfId="0" applyFont="1" applyBorder="1" applyAlignment="1" applyProtection="1">
      <alignment horizontal="center" vertical="top" wrapText="1"/>
      <protection locked="0"/>
    </xf>
    <xf numFmtId="0" fontId="96" fillId="0" borderId="27" xfId="0" applyFont="1" applyBorder="1" applyAlignment="1" applyProtection="1">
      <alignment horizontal="center" vertical="center" wrapText="1"/>
      <protection locked="0"/>
    </xf>
    <xf numFmtId="0" fontId="106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6" fillId="0" borderId="0" xfId="0" applyFont="1" applyFill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38" fontId="10" fillId="0" borderId="15" xfId="50" applyFont="1" applyFill="1" applyBorder="1" applyAlignment="1" applyProtection="1">
      <alignment vertical="center"/>
      <protection/>
    </xf>
    <xf numFmtId="0" fontId="107" fillId="0" borderId="0" xfId="0" applyFont="1" applyAlignment="1" applyProtection="1">
      <alignment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82" fillId="0" borderId="15" xfId="44" applyBorder="1" applyAlignment="1" applyProtection="1">
      <alignment vertical="center"/>
      <protection/>
    </xf>
    <xf numFmtId="186" fontId="97" fillId="33" borderId="30" xfId="0" applyNumberFormat="1" applyFont="1" applyFill="1" applyBorder="1" applyAlignment="1" applyProtection="1">
      <alignment vertical="center" shrinkToFit="1"/>
      <protection/>
    </xf>
    <xf numFmtId="184" fontId="97" fillId="7" borderId="17" xfId="0" applyNumberFormat="1" applyFont="1" applyFill="1" applyBorder="1" applyAlignment="1" applyProtection="1">
      <alignment vertical="center" shrinkToFit="1"/>
      <protection locked="0"/>
    </xf>
    <xf numFmtId="186" fontId="97" fillId="33" borderId="20" xfId="0" applyNumberFormat="1" applyFont="1" applyFill="1" applyBorder="1" applyAlignment="1" applyProtection="1">
      <alignment vertical="center" shrinkToFit="1"/>
      <protection/>
    </xf>
    <xf numFmtId="184" fontId="7" fillId="0" borderId="18" xfId="0" applyNumberFormat="1" applyFont="1" applyBorder="1" applyAlignment="1" applyProtection="1">
      <alignment vertical="center" shrinkToFit="1"/>
      <protection/>
    </xf>
    <xf numFmtId="184" fontId="7" fillId="0" borderId="15" xfId="0" applyNumberFormat="1" applyFont="1" applyBorder="1" applyAlignment="1" applyProtection="1">
      <alignment vertical="center" shrinkToFit="1"/>
      <protection/>
    </xf>
    <xf numFmtId="184" fontId="7" fillId="7" borderId="18" xfId="0" applyNumberFormat="1" applyFont="1" applyFill="1" applyBorder="1" applyAlignment="1" applyProtection="1">
      <alignment vertical="center" shrinkToFit="1"/>
      <protection locked="0"/>
    </xf>
    <xf numFmtId="184" fontId="7" fillId="0" borderId="20" xfId="0" applyNumberFormat="1" applyFont="1" applyBorder="1" applyAlignment="1" applyProtection="1">
      <alignment vertical="center" shrinkToFit="1"/>
      <protection/>
    </xf>
    <xf numFmtId="184" fontId="7" fillId="7" borderId="20" xfId="0" applyNumberFormat="1" applyFont="1" applyFill="1" applyBorder="1" applyAlignment="1" applyProtection="1">
      <alignment vertical="center" shrinkToFit="1"/>
      <protection locked="0"/>
    </xf>
    <xf numFmtId="184" fontId="7" fillId="0" borderId="19" xfId="0" applyNumberFormat="1" applyFont="1" applyBorder="1" applyAlignment="1" applyProtection="1">
      <alignment vertical="center" shrinkToFit="1"/>
      <protection/>
    </xf>
    <xf numFmtId="184" fontId="7" fillId="0" borderId="17" xfId="0" applyNumberFormat="1" applyFont="1" applyBorder="1" applyAlignment="1" applyProtection="1">
      <alignment vertical="center" shrinkToFit="1"/>
      <protection/>
    </xf>
    <xf numFmtId="184" fontId="7" fillId="7" borderId="17" xfId="0" applyNumberFormat="1" applyFont="1" applyFill="1" applyBorder="1" applyAlignment="1" applyProtection="1">
      <alignment vertical="center" shrinkToFit="1"/>
      <protection locked="0"/>
    </xf>
    <xf numFmtId="184" fontId="7" fillId="0" borderId="16" xfId="0" applyNumberFormat="1" applyFont="1" applyBorder="1" applyAlignment="1" applyProtection="1">
      <alignment vertical="center" shrinkToFit="1"/>
      <protection/>
    </xf>
    <xf numFmtId="184" fontId="7" fillId="0" borderId="31" xfId="0" applyNumberFormat="1" applyFont="1" applyBorder="1" applyAlignment="1" applyProtection="1">
      <alignment vertical="center" shrinkToFit="1"/>
      <protection/>
    </xf>
    <xf numFmtId="186" fontId="97" fillId="33" borderId="32" xfId="0" applyNumberFormat="1" applyFont="1" applyFill="1" applyBorder="1" applyAlignment="1" applyProtection="1">
      <alignment vertical="center" shrinkToFit="1"/>
      <protection/>
    </xf>
    <xf numFmtId="186" fontId="97" fillId="33" borderId="33" xfId="0" applyNumberFormat="1" applyFont="1" applyFill="1" applyBorder="1" applyAlignment="1" applyProtection="1">
      <alignment vertical="center" shrinkToFit="1"/>
      <protection/>
    </xf>
    <xf numFmtId="184" fontId="7" fillId="7" borderId="15" xfId="0" applyNumberFormat="1" applyFont="1" applyFill="1" applyBorder="1" applyAlignment="1" applyProtection="1">
      <alignment vertical="center" shrinkToFit="1"/>
      <protection locked="0"/>
    </xf>
    <xf numFmtId="184" fontId="7" fillId="7" borderId="19" xfId="0" applyNumberFormat="1" applyFont="1" applyFill="1" applyBorder="1" applyAlignment="1" applyProtection="1">
      <alignment vertical="center" shrinkToFit="1"/>
      <protection locked="0"/>
    </xf>
    <xf numFmtId="185" fontId="7" fillId="7" borderId="18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19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20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17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15" xfId="0" applyNumberFormat="1" applyFont="1" applyFill="1" applyBorder="1" applyAlignment="1" applyProtection="1">
      <alignment horizontal="center" vertical="center" shrinkToFit="1"/>
      <protection locked="0"/>
    </xf>
    <xf numFmtId="188" fontId="7" fillId="7" borderId="18" xfId="0" applyNumberFormat="1" applyFont="1" applyFill="1" applyBorder="1" applyAlignment="1" applyProtection="1">
      <alignment vertical="center" shrinkToFit="1"/>
      <protection locked="0"/>
    </xf>
    <xf numFmtId="188" fontId="7" fillId="7" borderId="15" xfId="0" applyNumberFormat="1" applyFont="1" applyFill="1" applyBorder="1" applyAlignment="1" applyProtection="1">
      <alignment vertical="center" shrinkToFit="1"/>
      <protection locked="0"/>
    </xf>
    <xf numFmtId="188" fontId="7" fillId="7" borderId="19" xfId="0" applyNumberFormat="1" applyFont="1" applyFill="1" applyBorder="1" applyAlignment="1" applyProtection="1">
      <alignment vertical="center" shrinkToFit="1"/>
      <protection locked="0"/>
    </xf>
    <xf numFmtId="188" fontId="7" fillId="7" borderId="20" xfId="0" applyNumberFormat="1" applyFont="1" applyFill="1" applyBorder="1" applyAlignment="1" applyProtection="1">
      <alignment vertical="center" shrinkToFit="1"/>
      <protection locked="0"/>
    </xf>
    <xf numFmtId="188" fontId="7" fillId="7" borderId="17" xfId="0" applyNumberFormat="1" applyFont="1" applyFill="1" applyBorder="1" applyAlignment="1" applyProtection="1">
      <alignment vertical="center" shrinkToFit="1"/>
      <protection locked="0"/>
    </xf>
    <xf numFmtId="186" fontId="97" fillId="34" borderId="27" xfId="0" applyNumberFormat="1" applyFont="1" applyFill="1" applyBorder="1" applyAlignment="1" applyProtection="1">
      <alignment horizontal="right" vertical="center" wrapText="1"/>
      <protection/>
    </xf>
    <xf numFmtId="184" fontId="10" fillId="34" borderId="14" xfId="0" applyNumberFormat="1" applyFont="1" applyFill="1" applyBorder="1" applyAlignment="1" applyProtection="1">
      <alignment horizontal="right" vertical="center" wrapText="1"/>
      <protection/>
    </xf>
    <xf numFmtId="38" fontId="108" fillId="0" borderId="34" xfId="50" applyFont="1" applyFill="1" applyBorder="1" applyAlignment="1">
      <alignment vertical="center"/>
    </xf>
    <xf numFmtId="38" fontId="108" fillId="0" borderId="34" xfId="50" applyFont="1" applyFill="1" applyBorder="1" applyAlignment="1" applyProtection="1">
      <alignment vertical="center"/>
      <protection locked="0"/>
    </xf>
    <xf numFmtId="0" fontId="96" fillId="7" borderId="35" xfId="0" applyFont="1" applyFill="1" applyBorder="1" applyAlignment="1" applyProtection="1">
      <alignment horizontal="center" vertical="center" wrapText="1"/>
      <protection locked="0"/>
    </xf>
    <xf numFmtId="0" fontId="96" fillId="7" borderId="36" xfId="0" applyFont="1" applyFill="1" applyBorder="1" applyAlignment="1" applyProtection="1">
      <alignment horizontal="center" vertical="center" wrapText="1"/>
      <protection locked="0"/>
    </xf>
    <xf numFmtId="0" fontId="96" fillId="7" borderId="37" xfId="0" applyFont="1" applyFill="1" applyBorder="1" applyAlignment="1" applyProtection="1">
      <alignment horizontal="center" vertical="center" wrapText="1"/>
      <protection locked="0"/>
    </xf>
    <xf numFmtId="0" fontId="96" fillId="7" borderId="38" xfId="0" applyFont="1" applyFill="1" applyBorder="1" applyAlignment="1" applyProtection="1">
      <alignment horizontal="center" vertical="center" wrapText="1"/>
      <protection locked="0"/>
    </xf>
    <xf numFmtId="184" fontId="7" fillId="0" borderId="39" xfId="0" applyNumberFormat="1" applyFont="1" applyBorder="1" applyAlignment="1" applyProtection="1">
      <alignment horizontal="right" vertical="center" wrapText="1"/>
      <protection/>
    </xf>
    <xf numFmtId="0" fontId="109" fillId="0" borderId="0" xfId="0" applyFont="1" applyAlignment="1" applyProtection="1">
      <alignment vertical="center"/>
      <protection locked="0"/>
    </xf>
    <xf numFmtId="3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09" fillId="7" borderId="40" xfId="0" applyFont="1" applyFill="1" applyBorder="1" applyAlignment="1" applyProtection="1">
      <alignment vertical="center"/>
      <protection locked="0"/>
    </xf>
    <xf numFmtId="0" fontId="99" fillId="7" borderId="40" xfId="0" applyFont="1" applyFill="1" applyBorder="1" applyAlignment="1" applyProtection="1">
      <alignment vertical="center"/>
      <protection locked="0"/>
    </xf>
    <xf numFmtId="0" fontId="99" fillId="7" borderId="41" xfId="0" applyFont="1" applyFill="1" applyBorder="1" applyAlignment="1" applyProtection="1">
      <alignment vertical="center"/>
      <protection locked="0"/>
    </xf>
    <xf numFmtId="0" fontId="110" fillId="7" borderId="42" xfId="0" applyFont="1" applyFill="1" applyBorder="1" applyAlignment="1" applyProtection="1">
      <alignment vertical="center"/>
      <protection locked="0"/>
    </xf>
    <xf numFmtId="0" fontId="109" fillId="7" borderId="0" xfId="0" applyFont="1" applyFill="1" applyBorder="1" applyAlignment="1" applyProtection="1">
      <alignment vertical="center"/>
      <protection locked="0"/>
    </xf>
    <xf numFmtId="0" fontId="99" fillId="7" borderId="0" xfId="0" applyFont="1" applyFill="1" applyBorder="1" applyAlignment="1" applyProtection="1">
      <alignment vertical="center"/>
      <protection locked="0"/>
    </xf>
    <xf numFmtId="0" fontId="99" fillId="7" borderId="43" xfId="0" applyFont="1" applyFill="1" applyBorder="1" applyAlignment="1" applyProtection="1">
      <alignment vertical="center"/>
      <protection locked="0"/>
    </xf>
    <xf numFmtId="0" fontId="99" fillId="7" borderId="44" xfId="0" applyFont="1" applyFill="1" applyBorder="1" applyAlignment="1" applyProtection="1">
      <alignment vertical="center"/>
      <protection locked="0"/>
    </xf>
    <xf numFmtId="0" fontId="99" fillId="7" borderId="45" xfId="0" applyFont="1" applyFill="1" applyBorder="1" applyAlignment="1" applyProtection="1">
      <alignment vertical="center"/>
      <protection locked="0"/>
    </xf>
    <xf numFmtId="0" fontId="99" fillId="7" borderId="23" xfId="0" applyFont="1" applyFill="1" applyBorder="1" applyAlignment="1" applyProtection="1">
      <alignment vertical="center"/>
      <protection locked="0"/>
    </xf>
    <xf numFmtId="0" fontId="99" fillId="0" borderId="0" xfId="0" applyFont="1" applyFill="1" applyBorder="1" applyAlignment="1" applyProtection="1">
      <alignment vertical="center"/>
      <protection locked="0"/>
    </xf>
    <xf numFmtId="0" fontId="99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110" fillId="7" borderId="46" xfId="0" applyFont="1" applyFill="1" applyBorder="1" applyAlignment="1" applyProtection="1">
      <alignment horizontal="left" vertical="center"/>
      <protection locked="0"/>
    </xf>
    <xf numFmtId="184" fontId="10" fillId="34" borderId="13" xfId="0" applyNumberFormat="1" applyFont="1" applyFill="1" applyBorder="1" applyAlignment="1" applyProtection="1">
      <alignment horizontal="right" vertical="center" wrapText="1"/>
      <protection/>
    </xf>
    <xf numFmtId="38" fontId="10" fillId="0" borderId="13" xfId="50" applyFont="1" applyFill="1" applyBorder="1" applyAlignment="1" applyProtection="1">
      <alignment horizontal="center" vertical="center"/>
      <protection/>
    </xf>
    <xf numFmtId="0" fontId="23" fillId="33" borderId="44" xfId="0" applyFont="1" applyFill="1" applyBorder="1" applyAlignment="1" applyProtection="1">
      <alignment horizontal="center" vertical="center"/>
      <protection/>
    </xf>
    <xf numFmtId="190" fontId="23" fillId="33" borderId="18" xfId="0" applyNumberFormat="1" applyFont="1" applyFill="1" applyBorder="1" applyAlignment="1" applyProtection="1">
      <alignment horizontal="center" vertical="center"/>
      <protection/>
    </xf>
    <xf numFmtId="190" fontId="23" fillId="33" borderId="44" xfId="0" applyNumberFormat="1" applyFont="1" applyFill="1" applyBorder="1" applyAlignment="1" applyProtection="1">
      <alignment horizontal="center" vertical="center"/>
      <protection/>
    </xf>
    <xf numFmtId="190" fontId="25" fillId="0" borderId="0" xfId="50" applyNumberFormat="1" applyFont="1" applyFill="1" applyBorder="1" applyAlignment="1" applyProtection="1">
      <alignment vertical="center" wrapText="1"/>
      <protection/>
    </xf>
    <xf numFmtId="190" fontId="19" fillId="0" borderId="29" xfId="50" applyNumberFormat="1" applyFont="1" applyFill="1" applyBorder="1" applyAlignment="1" applyProtection="1">
      <alignment vertical="center" wrapText="1"/>
      <protection/>
    </xf>
    <xf numFmtId="190" fontId="19" fillId="0" borderId="15" xfId="50" applyNumberFormat="1" applyFont="1" applyFill="1" applyBorder="1" applyAlignment="1" applyProtection="1">
      <alignment vertical="center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11" fillId="0" borderId="40" xfId="0" applyFont="1" applyFill="1" applyBorder="1" applyAlignment="1" applyProtection="1">
      <alignment horizontal="center" vertical="center" wrapText="1" shrinkToFit="1"/>
      <protection/>
    </xf>
    <xf numFmtId="0" fontId="111" fillId="0" borderId="0" xfId="0" applyFont="1" applyFill="1" applyBorder="1" applyAlignment="1" applyProtection="1">
      <alignment horizontal="center" vertical="center" wrapText="1" shrinkToFit="1"/>
      <protection/>
    </xf>
    <xf numFmtId="184" fontId="6" fillId="0" borderId="0" xfId="0" applyNumberFormat="1" applyFont="1" applyFill="1" applyBorder="1" applyAlignment="1" applyProtection="1">
      <alignment horizontal="right" vertical="center" wrapText="1"/>
      <protection/>
    </xf>
    <xf numFmtId="184" fontId="18" fillId="0" borderId="0" xfId="0" applyNumberFormat="1" applyFont="1" applyFill="1" applyBorder="1" applyAlignment="1" applyProtection="1">
      <alignment horizontal="left" vertical="center" wrapText="1" indent="3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184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90" fontId="19" fillId="0" borderId="0" xfId="50" applyNumberFormat="1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190" fontId="22" fillId="0" borderId="0" xfId="50" applyNumberFormat="1" applyFont="1" applyFill="1" applyBorder="1" applyAlignment="1" applyProtection="1">
      <alignment horizontal="right" vertical="center"/>
      <protection/>
    </xf>
    <xf numFmtId="0" fontId="11" fillId="33" borderId="47" xfId="0" applyFont="1" applyFill="1" applyBorder="1" applyAlignment="1" applyProtection="1">
      <alignment vertical="center"/>
      <protection/>
    </xf>
    <xf numFmtId="0" fontId="11" fillId="33" borderId="48" xfId="0" applyFont="1" applyFill="1" applyBorder="1" applyAlignment="1" applyProtection="1">
      <alignment vertical="center"/>
      <protection/>
    </xf>
    <xf numFmtId="0" fontId="11" fillId="0" borderId="48" xfId="0" applyFont="1" applyFill="1" applyBorder="1" applyAlignment="1" applyProtection="1">
      <alignment horizontal="left" vertical="center"/>
      <protection/>
    </xf>
    <xf numFmtId="0" fontId="11" fillId="0" borderId="49" xfId="0" applyFont="1" applyFill="1" applyBorder="1" applyAlignment="1" applyProtection="1">
      <alignment horizontal="left" vertical="center"/>
      <protection/>
    </xf>
    <xf numFmtId="0" fontId="96" fillId="0" borderId="0" xfId="0" applyFont="1" applyFill="1" applyAlignment="1" applyProtection="1">
      <alignment vertical="center"/>
      <protection locked="0"/>
    </xf>
    <xf numFmtId="0" fontId="96" fillId="0" borderId="0" xfId="0" applyFont="1" applyFill="1" applyAlignment="1" applyProtection="1">
      <alignment horizontal="left" vertical="center"/>
      <protection locked="0"/>
    </xf>
    <xf numFmtId="0" fontId="96" fillId="0" borderId="0" xfId="0" applyFont="1" applyFill="1" applyAlignment="1" applyProtection="1">
      <alignment horizontal="center" vertical="center"/>
      <protection locked="0"/>
    </xf>
    <xf numFmtId="0" fontId="96" fillId="0" borderId="0" xfId="0" applyFont="1" applyFill="1" applyAlignment="1" applyProtection="1">
      <alignment horizontal="left" vertical="center" shrinkToFit="1"/>
      <protection locked="0"/>
    </xf>
    <xf numFmtId="190" fontId="25" fillId="0" borderId="23" xfId="50" applyNumberFormat="1" applyFont="1" applyFill="1" applyBorder="1" applyAlignment="1" applyProtection="1">
      <alignment horizontal="right" vertical="center" wrapText="1"/>
      <protection/>
    </xf>
    <xf numFmtId="190" fontId="18" fillId="0" borderId="50" xfId="0" applyNumberFormat="1" applyFont="1" applyBorder="1" applyAlignment="1" applyProtection="1">
      <alignment horizontal="center" vertical="center"/>
      <protection/>
    </xf>
    <xf numFmtId="190" fontId="18" fillId="0" borderId="51" xfId="0" applyNumberFormat="1" applyFont="1" applyBorder="1" applyAlignment="1" applyProtection="1">
      <alignment horizontal="center" vertical="center"/>
      <protection/>
    </xf>
    <xf numFmtId="0" fontId="82" fillId="0" borderId="0" xfId="44" applyAlignment="1" applyProtection="1">
      <alignment vertical="center"/>
      <protection/>
    </xf>
    <xf numFmtId="0" fontId="112" fillId="0" borderId="0" xfId="0" applyFont="1" applyBorder="1" applyAlignment="1" applyProtection="1">
      <alignment vertical="center"/>
      <protection/>
    </xf>
    <xf numFmtId="0" fontId="113" fillId="0" borderId="0" xfId="0" applyFont="1" applyAlignment="1" applyProtection="1">
      <alignment horizontal="center" vertical="center"/>
      <protection/>
    </xf>
    <xf numFmtId="0" fontId="113" fillId="0" borderId="0" xfId="0" applyFont="1" applyAlignment="1" applyProtection="1">
      <alignment vertical="center"/>
      <protection/>
    </xf>
    <xf numFmtId="0" fontId="113" fillId="0" borderId="0" xfId="0" applyFont="1" applyAlignment="1" applyProtection="1">
      <alignment horizontal="left" vertical="center" shrinkToFit="1"/>
      <protection/>
    </xf>
    <xf numFmtId="0" fontId="113" fillId="0" borderId="0" xfId="0" applyFont="1" applyAlignment="1" applyProtection="1">
      <alignment horizontal="left" vertical="center"/>
      <protection/>
    </xf>
    <xf numFmtId="0" fontId="11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/>
      <protection/>
    </xf>
    <xf numFmtId="0" fontId="19" fillId="35" borderId="0" xfId="0" applyFont="1" applyFill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18" fillId="0" borderId="46" xfId="0" applyFont="1" applyBorder="1" applyAlignment="1" applyProtection="1">
      <alignment vertical="center"/>
      <protection/>
    </xf>
    <xf numFmtId="0" fontId="18" fillId="0" borderId="40" xfId="0" applyFont="1" applyBorder="1" applyAlignment="1" applyProtection="1">
      <alignment horizontal="right"/>
      <protection/>
    </xf>
    <xf numFmtId="0" fontId="21" fillId="0" borderId="41" xfId="0" applyFont="1" applyBorder="1" applyAlignment="1" applyProtection="1">
      <alignment horizontal="center" vertical="center"/>
      <protection/>
    </xf>
    <xf numFmtId="0" fontId="23" fillId="33" borderId="46" xfId="0" applyFont="1" applyFill="1" applyBorder="1" applyAlignment="1" applyProtection="1">
      <alignment horizontal="center" vertical="center"/>
      <protection/>
    </xf>
    <xf numFmtId="0" fontId="21" fillId="0" borderId="40" xfId="0" applyFont="1" applyBorder="1" applyAlignment="1" applyProtection="1">
      <alignment vertical="center"/>
      <protection/>
    </xf>
    <xf numFmtId="190" fontId="25" fillId="0" borderId="41" xfId="50" applyNumberFormat="1" applyFont="1" applyFill="1" applyBorder="1" applyAlignment="1" applyProtection="1">
      <alignment horizontal="right" vertical="center" wrapText="1"/>
      <protection/>
    </xf>
    <xf numFmtId="0" fontId="11" fillId="0" borderId="50" xfId="0" applyFont="1" applyFill="1" applyBorder="1" applyAlignment="1" applyProtection="1">
      <alignment vertical="center" wrapText="1"/>
      <protection/>
    </xf>
    <xf numFmtId="38" fontId="10" fillId="0" borderId="52" xfId="50" applyFont="1" applyFill="1" applyBorder="1" applyAlignment="1" applyProtection="1">
      <alignment horizontal="right" vertical="center"/>
      <protection/>
    </xf>
    <xf numFmtId="38" fontId="10" fillId="0" borderId="50" xfId="50" applyFont="1" applyFill="1" applyBorder="1" applyAlignment="1" applyProtection="1">
      <alignment horizontal="right" vertical="center"/>
      <protection/>
    </xf>
    <xf numFmtId="184" fontId="10" fillId="0" borderId="52" xfId="0" applyNumberFormat="1" applyFont="1" applyFill="1" applyBorder="1" applyAlignment="1" applyProtection="1">
      <alignment horizontal="right" vertical="center" wrapText="1"/>
      <protection/>
    </xf>
    <xf numFmtId="184" fontId="10" fillId="0" borderId="50" xfId="0" applyNumberFormat="1" applyFont="1" applyFill="1" applyBorder="1" applyAlignment="1" applyProtection="1">
      <alignment horizontal="right" vertical="center" wrapText="1"/>
      <protection/>
    </xf>
    <xf numFmtId="0" fontId="11" fillId="0" borderId="40" xfId="0" applyFont="1" applyBorder="1" applyAlignment="1" applyProtection="1">
      <alignment vertical="center"/>
      <protection/>
    </xf>
    <xf numFmtId="0" fontId="21" fillId="0" borderId="40" xfId="0" applyFont="1" applyBorder="1" applyAlignment="1" applyProtection="1">
      <alignment vertical="center"/>
      <protection/>
    </xf>
    <xf numFmtId="0" fontId="21" fillId="0" borderId="41" xfId="0" applyFont="1" applyBorder="1" applyAlignment="1" applyProtection="1">
      <alignment vertical="center"/>
      <protection/>
    </xf>
    <xf numFmtId="0" fontId="18" fillId="0" borderId="44" xfId="0" applyFont="1" applyBorder="1" applyAlignment="1" applyProtection="1">
      <alignment vertical="center"/>
      <protection/>
    </xf>
    <xf numFmtId="0" fontId="21" fillId="0" borderId="45" xfId="0" applyFont="1" applyBorder="1" applyAlignment="1" applyProtection="1">
      <alignment vertical="center"/>
      <protection/>
    </xf>
    <xf numFmtId="0" fontId="11" fillId="0" borderId="51" xfId="0" applyFont="1" applyFill="1" applyBorder="1" applyAlignment="1" applyProtection="1">
      <alignment vertical="center" wrapText="1"/>
      <protection/>
    </xf>
    <xf numFmtId="38" fontId="10" fillId="0" borderId="53" xfId="50" applyFont="1" applyFill="1" applyBorder="1" applyAlignment="1" applyProtection="1">
      <alignment horizontal="right" vertical="center"/>
      <protection/>
    </xf>
    <xf numFmtId="38" fontId="10" fillId="0" borderId="51" xfId="50" applyFont="1" applyFill="1" applyBorder="1" applyAlignment="1" applyProtection="1">
      <alignment horizontal="right" vertical="center"/>
      <protection/>
    </xf>
    <xf numFmtId="184" fontId="10" fillId="0" borderId="53" xfId="0" applyNumberFormat="1" applyFont="1" applyFill="1" applyBorder="1" applyAlignment="1" applyProtection="1">
      <alignment horizontal="right" vertical="center" wrapText="1"/>
      <protection/>
    </xf>
    <xf numFmtId="184" fontId="10" fillId="0" borderId="51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4" fillId="0" borderId="0" xfId="0" applyFont="1" applyBorder="1" applyAlignment="1" applyProtection="1">
      <alignment vertical="center"/>
      <protection/>
    </xf>
    <xf numFmtId="0" fontId="114" fillId="0" borderId="43" xfId="0" applyFont="1" applyBorder="1" applyAlignment="1" applyProtection="1">
      <alignment vertical="center"/>
      <protection/>
    </xf>
    <xf numFmtId="0" fontId="23" fillId="33" borderId="54" xfId="0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Border="1" applyAlignment="1" applyProtection="1">
      <alignment vertical="center" shrinkToFit="1"/>
      <protection/>
    </xf>
    <xf numFmtId="0" fontId="21" fillId="0" borderId="0" xfId="0" applyFont="1" applyBorder="1" applyAlignment="1" applyProtection="1">
      <alignment vertical="center"/>
      <protection/>
    </xf>
    <xf numFmtId="0" fontId="23" fillId="33" borderId="42" xfId="0" applyFont="1" applyFill="1" applyBorder="1" applyAlignment="1" applyProtection="1">
      <alignment horizontal="center" vertical="center"/>
      <protection/>
    </xf>
    <xf numFmtId="190" fontId="25" fillId="33" borderId="41" xfId="50" applyNumberFormat="1" applyFont="1" applyFill="1" applyBorder="1" applyAlignment="1" applyProtection="1">
      <alignment horizontal="right" vertical="center"/>
      <protection/>
    </xf>
    <xf numFmtId="0" fontId="114" fillId="0" borderId="4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5" fillId="0" borderId="0" xfId="0" applyFont="1" applyAlignment="1" applyProtection="1">
      <alignment horizontal="left"/>
      <protection/>
    </xf>
    <xf numFmtId="0" fontId="116" fillId="0" borderId="0" xfId="0" applyFont="1" applyAlignment="1" applyProtection="1">
      <alignment vertical="center"/>
      <protection/>
    </xf>
    <xf numFmtId="184" fontId="19" fillId="0" borderId="0" xfId="0" applyNumberFormat="1" applyFont="1" applyAlignment="1" applyProtection="1">
      <alignment vertical="center"/>
      <protection/>
    </xf>
    <xf numFmtId="0" fontId="117" fillId="0" borderId="0" xfId="0" applyFont="1" applyAlignment="1" applyProtection="1">
      <alignment horizontal="left" vertical="center" indent="2"/>
      <protection/>
    </xf>
    <xf numFmtId="0" fontId="118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19" fillId="0" borderId="0" xfId="0" applyFont="1" applyFill="1" applyAlignment="1" applyProtection="1">
      <alignment vertical="center"/>
      <protection/>
    </xf>
    <xf numFmtId="0" fontId="119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20" fillId="0" borderId="0" xfId="0" applyFont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6" fillId="36" borderId="5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textRotation="255"/>
      <protection/>
    </xf>
    <xf numFmtId="0" fontId="113" fillId="0" borderId="0" xfId="0" applyFont="1" applyBorder="1" applyAlignment="1" applyProtection="1">
      <alignment horizontal="left" vertical="center"/>
      <protection/>
    </xf>
    <xf numFmtId="0" fontId="11" fillId="0" borderId="55" xfId="0" applyFont="1" applyFill="1" applyBorder="1" applyAlignment="1" applyProtection="1">
      <alignment horizontal="center" vertical="top" wrapText="1"/>
      <protection/>
    </xf>
    <xf numFmtId="0" fontId="11" fillId="0" borderId="54" xfId="0" applyFont="1" applyFill="1" applyBorder="1" applyAlignment="1" applyProtection="1">
      <alignment horizontal="center" vertical="center" wrapText="1"/>
      <protection/>
    </xf>
    <xf numFmtId="0" fontId="19" fillId="0" borderId="56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13" fillId="0" borderId="0" xfId="0" applyFont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9" fillId="0" borderId="57" xfId="0" applyFont="1" applyFill="1" applyBorder="1" applyAlignment="1" applyProtection="1">
      <alignment vertical="center"/>
      <protection/>
    </xf>
    <xf numFmtId="190" fontId="19" fillId="0" borderId="58" xfId="50" applyNumberFormat="1" applyFont="1" applyFill="1" applyBorder="1" applyAlignment="1" applyProtection="1">
      <alignment vertical="center" wrapText="1"/>
      <protection/>
    </xf>
    <xf numFmtId="0" fontId="19" fillId="0" borderId="29" xfId="0" applyNumberFormat="1" applyFont="1" applyFill="1" applyBorder="1" applyAlignment="1" applyProtection="1">
      <alignment horizontal="center" vertical="center"/>
      <protection/>
    </xf>
    <xf numFmtId="190" fontId="19" fillId="0" borderId="23" xfId="50" applyNumberFormat="1" applyFont="1" applyFill="1" applyBorder="1" applyAlignment="1" applyProtection="1">
      <alignment vertical="center" wrapText="1"/>
      <protection/>
    </xf>
    <xf numFmtId="0" fontId="115" fillId="0" borderId="0" xfId="0" applyFont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59" xfId="0" applyFont="1" applyFill="1" applyBorder="1" applyAlignment="1" applyProtection="1">
      <alignment vertical="center"/>
      <protection/>
    </xf>
    <xf numFmtId="190" fontId="19" fillId="0" borderId="24" xfId="50" applyNumberFormat="1" applyFont="1" applyFill="1" applyBorder="1" applyAlignment="1" applyProtection="1">
      <alignment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0" fontId="116" fillId="0" borderId="0" xfId="0" applyFont="1" applyBorder="1" applyAlignment="1" applyProtection="1">
      <alignment horizontal="left" vertical="center" wrapText="1"/>
      <protection/>
    </xf>
    <xf numFmtId="0" fontId="19" fillId="0" borderId="60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/>
      <protection/>
    </xf>
    <xf numFmtId="184" fontId="19" fillId="0" borderId="15" xfId="0" applyNumberFormat="1" applyFont="1" applyFill="1" applyBorder="1" applyAlignment="1" applyProtection="1">
      <alignment vertical="center"/>
      <protection/>
    </xf>
    <xf numFmtId="0" fontId="116" fillId="33" borderId="0" xfId="0" applyFont="1" applyFill="1" applyBorder="1" applyAlignment="1" applyProtection="1">
      <alignment horizontal="left" vertical="center" wrapText="1"/>
      <protection/>
    </xf>
    <xf numFmtId="0" fontId="116" fillId="0" borderId="0" xfId="0" applyFont="1" applyFill="1" applyBorder="1" applyAlignment="1" applyProtection="1">
      <alignment horizontal="left" vertical="center" wrapText="1"/>
      <protection/>
    </xf>
    <xf numFmtId="0" fontId="116" fillId="0" borderId="0" xfId="0" applyFont="1" applyBorder="1" applyAlignment="1" applyProtection="1">
      <alignment vertical="top" wrapText="1"/>
      <protection/>
    </xf>
    <xf numFmtId="0" fontId="4" fillId="0" borderId="0" xfId="0" applyFont="1" applyFill="1" applyAlignment="1" applyProtection="1">
      <alignment vertical="center"/>
      <protection/>
    </xf>
    <xf numFmtId="0" fontId="116" fillId="0" borderId="0" xfId="0" applyFont="1" applyFill="1" applyAlignment="1" applyProtection="1">
      <alignment vertical="center"/>
      <protection/>
    </xf>
    <xf numFmtId="0" fontId="116" fillId="0" borderId="0" xfId="0" applyFont="1" applyAlignment="1" applyProtection="1">
      <alignment vertical="center"/>
      <protection/>
    </xf>
    <xf numFmtId="0" fontId="121" fillId="0" borderId="0" xfId="0" applyFont="1" applyAlignment="1" applyProtection="1">
      <alignment vertical="center"/>
      <protection/>
    </xf>
    <xf numFmtId="0" fontId="115" fillId="0" borderId="0" xfId="0" applyFont="1" applyAlignment="1" applyProtection="1">
      <alignment horizontal="right" vertical="center" wrapText="1"/>
      <protection/>
    </xf>
    <xf numFmtId="0" fontId="122" fillId="0" borderId="0" xfId="0" applyFont="1" applyAlignment="1" applyProtection="1">
      <alignment vertical="center"/>
      <protection/>
    </xf>
    <xf numFmtId="0" fontId="121" fillId="0" borderId="0" xfId="0" applyFont="1" applyAlignment="1" applyProtection="1">
      <alignment vertical="center" shrinkToFit="1"/>
      <protection/>
    </xf>
    <xf numFmtId="0" fontId="25" fillId="0" borderId="0" xfId="0" applyFont="1" applyAlignment="1" applyProtection="1">
      <alignment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184" fontId="10" fillId="0" borderId="61" xfId="0" applyNumberFormat="1" applyFont="1" applyFill="1" applyBorder="1" applyAlignment="1" applyProtection="1">
      <alignment horizontal="right" vertical="center" wrapText="1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15" fillId="0" borderId="40" xfId="0" applyFont="1" applyBorder="1" applyAlignment="1" applyProtection="1">
      <alignment horizontal="center" vertical="center"/>
      <protection/>
    </xf>
    <xf numFmtId="184" fontId="11" fillId="0" borderId="0" xfId="0" applyNumberFormat="1" applyFont="1" applyFill="1" applyBorder="1" applyAlignment="1" applyProtection="1">
      <alignment vertical="center" wrapText="1"/>
      <protection/>
    </xf>
    <xf numFmtId="184" fontId="6" fillId="0" borderId="15" xfId="0" applyNumberFormat="1" applyFont="1" applyFill="1" applyBorder="1" applyAlignment="1" applyProtection="1">
      <alignment vertical="center" wrapText="1"/>
      <protection/>
    </xf>
    <xf numFmtId="184" fontId="10" fillId="0" borderId="15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115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23" fillId="0" borderId="0" xfId="0" applyFont="1" applyFill="1" applyAlignment="1" applyProtection="1">
      <alignment vertical="center"/>
      <protection/>
    </xf>
    <xf numFmtId="0" fontId="123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113" fillId="0" borderId="0" xfId="0" applyFont="1" applyFill="1" applyAlignment="1" applyProtection="1">
      <alignment vertical="center"/>
      <protection/>
    </xf>
    <xf numFmtId="0" fontId="113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90" fontId="22" fillId="0" borderId="0" xfId="50" applyNumberFormat="1" applyFont="1" applyFill="1" applyBorder="1" applyAlignment="1" applyProtection="1">
      <alignment horizontal="center" vertical="center"/>
      <protection/>
    </xf>
    <xf numFmtId="190" fontId="11" fillId="0" borderId="6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vertical="top" wrapText="1"/>
      <protection/>
    </xf>
    <xf numFmtId="0" fontId="20" fillId="0" borderId="0" xfId="0" applyFont="1" applyAlignment="1" applyProtection="1">
      <alignment vertical="center"/>
      <protection/>
    </xf>
    <xf numFmtId="0" fontId="124" fillId="0" borderId="0" xfId="0" applyFont="1" applyAlignment="1" applyProtection="1">
      <alignment horizontal="left"/>
      <protection/>
    </xf>
    <xf numFmtId="0" fontId="115" fillId="0" borderId="0" xfId="0" applyFont="1" applyAlignment="1" applyProtection="1">
      <alignment horizontal="left" vertical="center" indent="2"/>
      <protection/>
    </xf>
    <xf numFmtId="0" fontId="125" fillId="0" borderId="0" xfId="0" applyFont="1" applyAlignment="1" applyProtection="1">
      <alignment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126" fillId="0" borderId="0" xfId="0" applyFont="1" applyBorder="1" applyAlignment="1" applyProtection="1">
      <alignment vertical="center" wrapText="1" shrinkToFit="1"/>
      <protection/>
    </xf>
    <xf numFmtId="0" fontId="28" fillId="0" borderId="0" xfId="0" applyFont="1" applyAlignment="1" applyProtection="1">
      <alignment horizontal="left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127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102" fillId="0" borderId="0" xfId="0" applyFont="1" applyAlignment="1" applyProtection="1">
      <alignment vertical="center"/>
      <protection locked="0"/>
    </xf>
    <xf numFmtId="0" fontId="99" fillId="37" borderId="0" xfId="0" applyFont="1" applyFill="1" applyAlignment="1" applyProtection="1">
      <alignment vertical="center"/>
      <protection locked="0"/>
    </xf>
    <xf numFmtId="0" fontId="82" fillId="37" borderId="0" xfId="44" applyFill="1" applyAlignment="1" applyProtection="1">
      <alignment vertical="center"/>
      <protection/>
    </xf>
    <xf numFmtId="0" fontId="11" fillId="0" borderId="63" xfId="0" applyFont="1" applyFill="1" applyBorder="1" applyAlignment="1" applyProtection="1">
      <alignment vertical="center" wrapText="1"/>
      <protection/>
    </xf>
    <xf numFmtId="38" fontId="10" fillId="0" borderId="64" xfId="50" applyFont="1" applyFill="1" applyBorder="1" applyAlignment="1" applyProtection="1">
      <alignment horizontal="right" vertical="center"/>
      <protection/>
    </xf>
    <xf numFmtId="38" fontId="10" fillId="0" borderId="63" xfId="50" applyFont="1" applyFill="1" applyBorder="1" applyAlignment="1" applyProtection="1">
      <alignment horizontal="right" vertical="center"/>
      <protection/>
    </xf>
    <xf numFmtId="184" fontId="10" fillId="0" borderId="64" xfId="0" applyNumberFormat="1" applyFont="1" applyFill="1" applyBorder="1" applyAlignment="1" applyProtection="1">
      <alignment horizontal="right" vertical="center" wrapText="1"/>
      <protection/>
    </xf>
    <xf numFmtId="184" fontId="10" fillId="0" borderId="63" xfId="0" applyNumberFormat="1" applyFont="1" applyFill="1" applyBorder="1" applyAlignment="1" applyProtection="1">
      <alignment horizontal="right" vertical="center" wrapText="1"/>
      <protection/>
    </xf>
    <xf numFmtId="184" fontId="10" fillId="0" borderId="24" xfId="0" applyNumberFormat="1" applyFont="1" applyFill="1" applyBorder="1" applyAlignment="1" applyProtection="1">
      <alignment horizontal="right" vertical="center" wrapText="1"/>
      <protection/>
    </xf>
    <xf numFmtId="184" fontId="10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97" fillId="7" borderId="10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vertical="center"/>
    </xf>
    <xf numFmtId="190" fontId="18" fillId="0" borderId="65" xfId="0" applyNumberFormat="1" applyFont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4" fontId="128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Font="1" applyFill="1" applyAlignment="1" applyProtection="1">
      <alignment horizontal="center" vertical="center"/>
      <protection/>
    </xf>
    <xf numFmtId="190" fontId="19" fillId="0" borderId="23" xfId="5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190" fontId="19" fillId="0" borderId="0" xfId="50" applyNumberFormat="1" applyFont="1" applyFill="1" applyBorder="1" applyAlignment="1" applyProtection="1">
      <alignment horizontal="center" vertical="center" wrapText="1"/>
      <protection/>
    </xf>
    <xf numFmtId="0" fontId="18" fillId="0" borderId="55" xfId="0" applyFont="1" applyBorder="1" applyAlignment="1" applyProtection="1">
      <alignment horizontal="center" vertical="center"/>
      <protection/>
    </xf>
    <xf numFmtId="0" fontId="18" fillId="0" borderId="66" xfId="0" applyFont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 quotePrefix="1">
      <alignment horizontal="center" vertical="center" wrapText="1"/>
      <protection/>
    </xf>
    <xf numFmtId="190" fontId="18" fillId="0" borderId="0" xfId="0" applyNumberFormat="1" applyFont="1" applyBorder="1" applyAlignment="1" applyProtection="1">
      <alignment vertical="center" wrapText="1" shrinkToFit="1"/>
      <protection/>
    </xf>
    <xf numFmtId="190" fontId="25" fillId="33" borderId="0" xfId="50" applyNumberFormat="1" applyFont="1" applyFill="1" applyBorder="1" applyAlignment="1" applyProtection="1">
      <alignment horizontal="right" vertical="center"/>
      <protection/>
    </xf>
    <xf numFmtId="190" fontId="18" fillId="0" borderId="0" xfId="0" applyNumberFormat="1" applyFont="1" applyBorder="1" applyAlignment="1" applyProtection="1">
      <alignment horizontal="center" vertical="center" shrinkToFit="1"/>
      <protection/>
    </xf>
    <xf numFmtId="0" fontId="129" fillId="0" borderId="0" xfId="0" applyFont="1" applyAlignment="1">
      <alignment vertical="center"/>
    </xf>
    <xf numFmtId="0" fontId="130" fillId="0" borderId="0" xfId="0" applyFont="1" applyAlignment="1" applyProtection="1">
      <alignment vertical="center"/>
      <protection locked="0"/>
    </xf>
    <xf numFmtId="0" fontId="131" fillId="0" borderId="0" xfId="0" applyFont="1" applyAlignment="1" applyProtection="1">
      <alignment horizontal="left" vertical="center"/>
      <protection/>
    </xf>
    <xf numFmtId="0" fontId="128" fillId="0" borderId="0" xfId="0" applyFont="1" applyAlignment="1" applyProtection="1">
      <alignment vertical="center"/>
      <protection/>
    </xf>
    <xf numFmtId="0" fontId="128" fillId="0" borderId="0" xfId="0" applyFont="1" applyFill="1" applyAlignment="1" applyProtection="1">
      <alignment vertical="center"/>
      <protection/>
    </xf>
    <xf numFmtId="0" fontId="128" fillId="0" borderId="0" xfId="0" applyFont="1" applyFill="1" applyBorder="1" applyAlignment="1" applyProtection="1">
      <alignment vertical="center"/>
      <protection/>
    </xf>
    <xf numFmtId="0" fontId="131" fillId="0" borderId="0" xfId="0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top"/>
      <protection/>
    </xf>
    <xf numFmtId="190" fontId="128" fillId="0" borderId="0" xfId="0" applyNumberFormat="1" applyFont="1" applyBorder="1" applyAlignment="1" applyProtection="1">
      <alignment horizontal="left" vertical="center" wrapText="1" shrinkToFit="1"/>
      <protection/>
    </xf>
    <xf numFmtId="0" fontId="19" fillId="0" borderId="67" xfId="0" applyFont="1" applyFill="1" applyBorder="1" applyAlignment="1" applyProtection="1">
      <alignment horizontal="center" vertical="center" wrapText="1"/>
      <protection/>
    </xf>
    <xf numFmtId="0" fontId="19" fillId="0" borderId="68" xfId="0" applyNumberFormat="1" applyFont="1" applyFill="1" applyBorder="1" applyAlignment="1" applyProtection="1">
      <alignment horizontal="center" vertical="center"/>
      <protection/>
    </xf>
    <xf numFmtId="0" fontId="19" fillId="0" borderId="16" xfId="0" applyNumberFormat="1" applyFont="1" applyFill="1" applyBorder="1" applyAlignment="1" applyProtection="1">
      <alignment horizontal="center" vertical="center"/>
      <protection/>
    </xf>
    <xf numFmtId="190" fontId="19" fillId="0" borderId="69" xfId="50" applyNumberFormat="1" applyFont="1" applyFill="1" applyBorder="1" applyAlignment="1" applyProtection="1">
      <alignment vertical="center" wrapText="1"/>
      <protection/>
    </xf>
    <xf numFmtId="0" fontId="23" fillId="33" borderId="40" xfId="0" applyFont="1" applyFill="1" applyBorder="1" applyAlignment="1" applyProtection="1">
      <alignment horizontal="center" vertical="center"/>
      <protection/>
    </xf>
    <xf numFmtId="190" fontId="23" fillId="33" borderId="0" xfId="0" applyNumberFormat="1" applyFont="1" applyFill="1" applyBorder="1" applyAlignment="1" applyProtection="1">
      <alignment horizontal="center" vertical="center"/>
      <protection/>
    </xf>
    <xf numFmtId="0" fontId="129" fillId="0" borderId="0" xfId="0" applyFont="1" applyAlignment="1" applyProtection="1">
      <alignment horizontal="left" vertical="center"/>
      <protection locked="0"/>
    </xf>
    <xf numFmtId="0" fontId="9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1" fillId="0" borderId="0" xfId="0" applyFont="1" applyFill="1" applyAlignment="1" applyProtection="1">
      <alignment vertical="center"/>
      <protection/>
    </xf>
    <xf numFmtId="0" fontId="96" fillId="0" borderId="23" xfId="0" applyFont="1" applyBorder="1" applyAlignment="1" applyProtection="1" quotePrefix="1">
      <alignment horizontal="center" vertical="center" wrapText="1"/>
      <protection/>
    </xf>
    <xf numFmtId="0" fontId="0" fillId="0" borderId="70" xfId="0" applyFont="1" applyFill="1" applyBorder="1" applyAlignment="1" applyProtection="1">
      <alignment horizontal="center" vertical="center"/>
      <protection/>
    </xf>
    <xf numFmtId="0" fontId="96" fillId="33" borderId="23" xfId="0" applyFont="1" applyFill="1" applyBorder="1" applyAlignment="1" applyProtection="1" quotePrefix="1">
      <alignment horizontal="center" vertical="center" wrapText="1"/>
      <protection/>
    </xf>
    <xf numFmtId="0" fontId="96" fillId="0" borderId="12" xfId="0" applyFont="1" applyBorder="1" applyAlignment="1" applyProtection="1" quotePrefix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0" fontId="96" fillId="0" borderId="35" xfId="0" applyFont="1" applyBorder="1" applyAlignment="1" applyProtection="1">
      <alignment horizontal="center" vertical="center" wrapText="1"/>
      <protection/>
    </xf>
    <xf numFmtId="0" fontId="96" fillId="0" borderId="36" xfId="0" applyFont="1" applyBorder="1" applyAlignment="1" applyProtection="1">
      <alignment horizontal="center" vertical="center" wrapText="1"/>
      <protection/>
    </xf>
    <xf numFmtId="0" fontId="96" fillId="33" borderId="36" xfId="0" applyFont="1" applyFill="1" applyBorder="1" applyAlignment="1" applyProtection="1">
      <alignment horizontal="center" vertical="center" wrapText="1"/>
      <protection/>
    </xf>
    <xf numFmtId="0" fontId="96" fillId="33" borderId="35" xfId="0" applyFont="1" applyFill="1" applyBorder="1" applyAlignment="1" applyProtection="1">
      <alignment horizontal="center" vertical="center" wrapText="1"/>
      <protection/>
    </xf>
    <xf numFmtId="0" fontId="96" fillId="0" borderId="37" xfId="0" applyFont="1" applyBorder="1" applyAlignment="1" applyProtection="1">
      <alignment horizontal="center" vertical="center" wrapText="1"/>
      <protection/>
    </xf>
    <xf numFmtId="0" fontId="96" fillId="0" borderId="18" xfId="0" applyFont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0" fontId="96" fillId="0" borderId="15" xfId="0" applyFont="1" applyBorder="1" applyAlignment="1" applyProtection="1">
      <alignment horizontal="center" vertical="center" wrapText="1"/>
      <protection/>
    </xf>
    <xf numFmtId="0" fontId="96" fillId="33" borderId="15" xfId="0" applyFont="1" applyFill="1" applyBorder="1" applyAlignment="1" applyProtection="1">
      <alignment horizontal="center" vertical="center" wrapText="1"/>
      <protection/>
    </xf>
    <xf numFmtId="0" fontId="96" fillId="33" borderId="18" xfId="0" applyFont="1" applyFill="1" applyBorder="1" applyAlignment="1" applyProtection="1">
      <alignment horizontal="center" vertical="center" wrapText="1"/>
      <protection/>
    </xf>
    <xf numFmtId="0" fontId="96" fillId="0" borderId="19" xfId="0" applyFont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96" fillId="0" borderId="23" xfId="0" applyFont="1" applyBorder="1" applyAlignment="1" applyProtection="1">
      <alignment horizontal="center" vertical="center" wrapText="1"/>
      <protection/>
    </xf>
    <xf numFmtId="0" fontId="96" fillId="0" borderId="24" xfId="0" applyFont="1" applyBorder="1" applyAlignment="1" applyProtection="1">
      <alignment horizontal="center" vertical="center" wrapText="1"/>
      <protection/>
    </xf>
    <xf numFmtId="0" fontId="96" fillId="0" borderId="25" xfId="0" applyFont="1" applyBorder="1" applyAlignment="1" applyProtection="1">
      <alignment horizontal="center" vertical="center" wrapText="1"/>
      <protection/>
    </xf>
    <xf numFmtId="0" fontId="99" fillId="7" borderId="15" xfId="0" applyFont="1" applyFill="1" applyBorder="1" applyAlignment="1" applyProtection="1">
      <alignment vertical="center"/>
      <protection locked="0"/>
    </xf>
    <xf numFmtId="190" fontId="11" fillId="33" borderId="74" xfId="0" applyNumberFormat="1" applyFont="1" applyFill="1" applyBorder="1" applyAlignment="1" applyProtection="1">
      <alignment horizontal="center" vertical="center"/>
      <protection/>
    </xf>
    <xf numFmtId="189" fontId="5" fillId="7" borderId="16" xfId="0" applyNumberFormat="1" applyFont="1" applyFill="1" applyBorder="1" applyAlignment="1" applyProtection="1">
      <alignment vertical="center" shrinkToFit="1"/>
      <protection locked="0"/>
    </xf>
    <xf numFmtId="189" fontId="5" fillId="7" borderId="75" xfId="0" applyNumberFormat="1" applyFont="1" applyFill="1" applyBorder="1" applyAlignment="1" applyProtection="1">
      <alignment vertical="center" shrinkToFit="1"/>
      <protection locked="0"/>
    </xf>
    <xf numFmtId="189" fontId="5" fillId="7" borderId="24" xfId="0" applyNumberFormat="1" applyFont="1" applyFill="1" applyBorder="1" applyAlignment="1" applyProtection="1">
      <alignment vertical="center" shrinkToFit="1"/>
      <protection locked="0"/>
    </xf>
    <xf numFmtId="0" fontId="99" fillId="7" borderId="16" xfId="0" applyFont="1" applyFill="1" applyBorder="1" applyAlignment="1" applyProtection="1">
      <alignment vertical="center"/>
      <protection locked="0"/>
    </xf>
    <xf numFmtId="0" fontId="99" fillId="7" borderId="75" xfId="0" applyFont="1" applyFill="1" applyBorder="1" applyAlignment="1" applyProtection="1">
      <alignment vertical="center"/>
      <protection locked="0"/>
    </xf>
    <xf numFmtId="0" fontId="99" fillId="7" borderId="24" xfId="0" applyFont="1" applyFill="1" applyBorder="1" applyAlignment="1" applyProtection="1">
      <alignment vertical="center"/>
      <protection locked="0"/>
    </xf>
    <xf numFmtId="0" fontId="99" fillId="7" borderId="16" xfId="0" applyFont="1" applyFill="1" applyBorder="1" applyAlignment="1" applyProtection="1">
      <alignment vertical="center" shrinkToFit="1"/>
      <protection locked="0"/>
    </xf>
    <xf numFmtId="0" fontId="99" fillId="7" borderId="75" xfId="0" applyFont="1" applyFill="1" applyBorder="1" applyAlignment="1" applyProtection="1">
      <alignment vertical="center" shrinkToFit="1"/>
      <protection locked="0"/>
    </xf>
    <xf numFmtId="0" fontId="99" fillId="7" borderId="24" xfId="0" applyFont="1" applyFill="1" applyBorder="1" applyAlignment="1" applyProtection="1">
      <alignment vertical="center" shrinkToFit="1"/>
      <protection locked="0"/>
    </xf>
    <xf numFmtId="0" fontId="131" fillId="0" borderId="0" xfId="0" applyFont="1" applyAlignment="1" applyProtection="1">
      <alignment vertical="center"/>
      <protection/>
    </xf>
    <xf numFmtId="184" fontId="10" fillId="7" borderId="16" xfId="0" applyNumberFormat="1" applyFont="1" applyFill="1" applyBorder="1" applyAlignment="1" applyProtection="1">
      <alignment vertical="center" wrapText="1"/>
      <protection locked="0"/>
    </xf>
    <xf numFmtId="184" fontId="10" fillId="7" borderId="24" xfId="0" applyNumberFormat="1" applyFont="1" applyFill="1" applyBorder="1" applyAlignment="1" applyProtection="1">
      <alignment vertical="center" wrapText="1"/>
      <protection locked="0"/>
    </xf>
    <xf numFmtId="184" fontId="10" fillId="38" borderId="16" xfId="0" applyNumberFormat="1" applyFont="1" applyFill="1" applyBorder="1" applyAlignment="1" applyProtection="1">
      <alignment vertical="center" wrapText="1"/>
      <protection/>
    </xf>
    <xf numFmtId="184" fontId="10" fillId="38" borderId="24" xfId="0" applyNumberFormat="1" applyFont="1" applyFill="1" applyBorder="1" applyAlignment="1" applyProtection="1">
      <alignment vertical="center" wrapText="1"/>
      <protection/>
    </xf>
    <xf numFmtId="0" fontId="113" fillId="0" borderId="16" xfId="0" applyFont="1" applyFill="1" applyBorder="1" applyAlignment="1" applyProtection="1">
      <alignment horizontal="center" vertical="center" wrapText="1"/>
      <protection/>
    </xf>
    <xf numFmtId="0" fontId="113" fillId="0" borderId="24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Border="1" applyAlignment="1" applyProtection="1">
      <alignment horizontal="center" vertical="center" wrapText="1"/>
      <protection/>
    </xf>
    <xf numFmtId="0" fontId="21" fillId="0" borderId="41" xfId="0" applyFont="1" applyBorder="1" applyAlignment="1" applyProtection="1">
      <alignment horizontal="center" vertical="center" wrapText="1"/>
      <protection/>
    </xf>
    <xf numFmtId="0" fontId="21" fillId="0" borderId="44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center" vertical="center" wrapText="1"/>
      <protection/>
    </xf>
    <xf numFmtId="0" fontId="21" fillId="0" borderId="41" xfId="0" applyFont="1" applyFill="1" applyBorder="1" applyAlignment="1" applyProtection="1">
      <alignment horizontal="center" vertical="center" wrapText="1"/>
      <protection/>
    </xf>
    <xf numFmtId="0" fontId="10" fillId="0" borderId="45" xfId="0" applyFont="1" applyBorder="1" applyAlignment="1" applyProtection="1">
      <alignment horizontal="left" vertical="center"/>
      <protection/>
    </xf>
    <xf numFmtId="0" fontId="11" fillId="0" borderId="50" xfId="0" applyFont="1" applyFill="1" applyBorder="1" applyAlignment="1" applyProtection="1">
      <alignment vertical="center" wrapText="1"/>
      <protection/>
    </xf>
    <xf numFmtId="0" fontId="11" fillId="0" borderId="52" xfId="0" applyFont="1" applyFill="1" applyBorder="1" applyAlignment="1" applyProtection="1">
      <alignment vertical="center" wrapText="1"/>
      <protection/>
    </xf>
    <xf numFmtId="0" fontId="132" fillId="0" borderId="45" xfId="0" applyFont="1" applyBorder="1" applyAlignment="1" applyProtection="1">
      <alignment horizontal="left" vertical="center" wrapText="1"/>
      <protection/>
    </xf>
    <xf numFmtId="0" fontId="113" fillId="0" borderId="46" xfId="0" applyFont="1" applyBorder="1" applyAlignment="1" applyProtection="1">
      <alignment horizontal="center" vertical="center" wrapText="1"/>
      <protection/>
    </xf>
    <xf numFmtId="0" fontId="113" fillId="0" borderId="41" xfId="0" applyFont="1" applyBorder="1" applyAlignment="1" applyProtection="1">
      <alignment horizontal="center" vertical="center" wrapText="1"/>
      <protection/>
    </xf>
    <xf numFmtId="0" fontId="113" fillId="0" borderId="44" xfId="0" applyFont="1" applyBorder="1" applyAlignment="1" applyProtection="1">
      <alignment horizontal="center" vertical="center" wrapText="1"/>
      <protection/>
    </xf>
    <xf numFmtId="0" fontId="113" fillId="0" borderId="23" xfId="0" applyFont="1" applyBorder="1" applyAlignment="1" applyProtection="1">
      <alignment horizontal="center" vertical="center" wrapText="1"/>
      <protection/>
    </xf>
    <xf numFmtId="184" fontId="10" fillId="0" borderId="76" xfId="0" applyNumberFormat="1" applyFont="1" applyFill="1" applyBorder="1" applyAlignment="1" applyProtection="1">
      <alignment horizontal="center" vertical="center" wrapText="1"/>
      <protection/>
    </xf>
    <xf numFmtId="184" fontId="10" fillId="0" borderId="77" xfId="0" applyNumberFormat="1" applyFont="1" applyFill="1" applyBorder="1" applyAlignment="1" applyProtection="1">
      <alignment horizontal="center" vertical="center" wrapText="1"/>
      <protection/>
    </xf>
    <xf numFmtId="0" fontId="116" fillId="0" borderId="76" xfId="0" applyFont="1" applyBorder="1" applyAlignment="1" applyProtection="1">
      <alignment horizontal="center" vertical="center" wrapText="1"/>
      <protection/>
    </xf>
    <xf numFmtId="0" fontId="116" fillId="0" borderId="77" xfId="0" applyFont="1" applyBorder="1" applyAlignment="1" applyProtection="1">
      <alignment horizontal="center" vertical="center" wrapText="1"/>
      <protection/>
    </xf>
    <xf numFmtId="0" fontId="116" fillId="0" borderId="16" xfId="0" applyFont="1" applyFill="1" applyBorder="1" applyAlignment="1" applyProtection="1">
      <alignment horizontal="center" vertical="center" wrapText="1"/>
      <protection/>
    </xf>
    <xf numFmtId="0" fontId="116" fillId="0" borderId="24" xfId="0" applyFont="1" applyFill="1" applyBorder="1" applyAlignment="1" applyProtection="1">
      <alignment horizontal="center" vertical="center" wrapText="1"/>
      <protection/>
    </xf>
    <xf numFmtId="0" fontId="11" fillId="0" borderId="51" xfId="0" applyFont="1" applyFill="1" applyBorder="1" applyAlignment="1" applyProtection="1">
      <alignment vertical="center" wrapText="1"/>
      <protection/>
    </xf>
    <xf numFmtId="0" fontId="11" fillId="0" borderId="53" xfId="0" applyFont="1" applyFill="1" applyBorder="1" applyAlignment="1" applyProtection="1">
      <alignment vertical="center" wrapText="1"/>
      <protection/>
    </xf>
    <xf numFmtId="0" fontId="113" fillId="0" borderId="46" xfId="0" applyFont="1" applyFill="1" applyBorder="1" applyAlignment="1" applyProtection="1">
      <alignment horizontal="center" vertical="center" wrapText="1"/>
      <protection/>
    </xf>
    <xf numFmtId="0" fontId="113" fillId="0" borderId="41" xfId="0" applyFont="1" applyFill="1" applyBorder="1" applyAlignment="1" applyProtection="1">
      <alignment horizontal="center" vertical="center" wrapText="1"/>
      <protection/>
    </xf>
    <xf numFmtId="0" fontId="113" fillId="0" borderId="44" xfId="0" applyFont="1" applyFill="1" applyBorder="1" applyAlignment="1" applyProtection="1">
      <alignment horizontal="center" vertical="center" wrapText="1"/>
      <protection/>
    </xf>
    <xf numFmtId="0" fontId="113" fillId="0" borderId="23" xfId="0" applyFont="1" applyFill="1" applyBorder="1" applyAlignment="1" applyProtection="1">
      <alignment horizontal="center" vertical="center" wrapText="1"/>
      <protection/>
    </xf>
    <xf numFmtId="0" fontId="113" fillId="39" borderId="16" xfId="0" applyFont="1" applyFill="1" applyBorder="1" applyAlignment="1" applyProtection="1">
      <alignment horizontal="center" vertical="center" wrapText="1"/>
      <protection/>
    </xf>
    <xf numFmtId="0" fontId="113" fillId="39" borderId="24" xfId="0" applyFont="1" applyFill="1" applyBorder="1" applyAlignment="1" applyProtection="1">
      <alignment horizontal="center" vertical="center" wrapText="1"/>
      <protection/>
    </xf>
    <xf numFmtId="0" fontId="113" fillId="0" borderId="16" xfId="0" applyFont="1" applyBorder="1" applyAlignment="1" applyProtection="1">
      <alignment horizontal="center" vertical="center" wrapText="1"/>
      <protection/>
    </xf>
    <xf numFmtId="0" fontId="113" fillId="0" borderId="24" xfId="0" applyFont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113" fillId="38" borderId="16" xfId="0" applyFont="1" applyFill="1" applyBorder="1" applyAlignment="1" applyProtection="1">
      <alignment horizontal="center" vertical="center" wrapText="1"/>
      <protection/>
    </xf>
    <xf numFmtId="0" fontId="113" fillId="38" borderId="24" xfId="0" applyFont="1" applyFill="1" applyBorder="1" applyAlignment="1" applyProtection="1">
      <alignment horizontal="center" vertical="center" wrapText="1"/>
      <protection/>
    </xf>
    <xf numFmtId="0" fontId="132" fillId="0" borderId="45" xfId="0" applyFont="1" applyBorder="1" applyAlignment="1" applyProtection="1">
      <alignment horizontal="left" vertical="center"/>
      <protection/>
    </xf>
    <xf numFmtId="184" fontId="10" fillId="0" borderId="16" xfId="0" applyNumberFormat="1" applyFont="1" applyFill="1" applyBorder="1" applyAlignment="1" applyProtection="1">
      <alignment vertical="center" wrapText="1"/>
      <protection/>
    </xf>
    <xf numFmtId="184" fontId="10" fillId="0" borderId="24" xfId="0" applyNumberFormat="1" applyFont="1" applyFill="1" applyBorder="1" applyAlignment="1" applyProtection="1">
      <alignment vertical="center" wrapText="1"/>
      <protection/>
    </xf>
    <xf numFmtId="184" fontId="10" fillId="38" borderId="16" xfId="0" applyNumberFormat="1" applyFont="1" applyFill="1" applyBorder="1" applyAlignment="1" applyProtection="1">
      <alignment horizontal="center" vertical="center" wrapText="1"/>
      <protection/>
    </xf>
    <xf numFmtId="184" fontId="10" fillId="38" borderId="24" xfId="0" applyNumberFormat="1" applyFont="1" applyFill="1" applyBorder="1" applyAlignment="1" applyProtection="1">
      <alignment horizontal="center" vertical="center" wrapText="1"/>
      <protection/>
    </xf>
    <xf numFmtId="184" fontId="10" fillId="0" borderId="16" xfId="0" applyNumberFormat="1" applyFont="1" applyFill="1" applyBorder="1" applyAlignment="1" applyProtection="1">
      <alignment horizontal="center" vertical="center" wrapText="1"/>
      <protection/>
    </xf>
    <xf numFmtId="184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51" xfId="0" applyNumberFormat="1" applyFont="1" applyFill="1" applyBorder="1" applyAlignment="1" applyProtection="1">
      <alignment horizontal="center" vertical="center"/>
      <protection/>
    </xf>
    <xf numFmtId="0" fontId="11" fillId="0" borderId="78" xfId="0" applyNumberFormat="1" applyFont="1" applyFill="1" applyBorder="1" applyAlignment="1" applyProtection="1">
      <alignment horizontal="center" vertical="center"/>
      <protection/>
    </xf>
    <xf numFmtId="0" fontId="11" fillId="0" borderId="74" xfId="0" applyNumberFormat="1" applyFont="1" applyFill="1" applyBorder="1" applyAlignment="1" applyProtection="1">
      <alignment horizontal="center" vertical="center"/>
      <protection/>
    </xf>
    <xf numFmtId="184" fontId="4" fillId="0" borderId="16" xfId="0" applyNumberFormat="1" applyFont="1" applyFill="1" applyBorder="1" applyAlignment="1" applyProtection="1">
      <alignment horizontal="center" vertical="center" wrapText="1"/>
      <protection/>
    </xf>
    <xf numFmtId="184" fontId="4" fillId="0" borderId="24" xfId="0" applyNumberFormat="1" applyFont="1" applyFill="1" applyBorder="1" applyAlignment="1" applyProtection="1">
      <alignment horizontal="center" vertical="center" wrapText="1"/>
      <protection/>
    </xf>
    <xf numFmtId="184" fontId="128" fillId="0" borderId="0" xfId="0" applyNumberFormat="1" applyFont="1" applyFill="1" applyBorder="1" applyAlignment="1" applyProtection="1">
      <alignment horizontal="left" vertical="center" wrapText="1"/>
      <protection/>
    </xf>
    <xf numFmtId="192" fontId="21" fillId="0" borderId="40" xfId="0" applyNumberFormat="1" applyFont="1" applyFill="1" applyBorder="1" applyAlignment="1" applyProtection="1">
      <alignment horizontal="left" vertical="center"/>
      <protection/>
    </xf>
    <xf numFmtId="0" fontId="11" fillId="0" borderId="79" xfId="0" applyFont="1" applyFill="1" applyBorder="1" applyAlignment="1" applyProtection="1">
      <alignment horizontal="center" vertical="center"/>
      <protection/>
    </xf>
    <xf numFmtId="0" fontId="11" fillId="0" borderId="80" xfId="0" applyFont="1" applyFill="1" applyBorder="1" applyAlignment="1" applyProtection="1">
      <alignment horizontal="center" vertical="center"/>
      <protection/>
    </xf>
    <xf numFmtId="0" fontId="11" fillId="0" borderId="81" xfId="0" applyFont="1" applyFill="1" applyBorder="1" applyAlignment="1" applyProtection="1">
      <alignment horizontal="center" vertical="center"/>
      <protection/>
    </xf>
    <xf numFmtId="0" fontId="116" fillId="0" borderId="16" xfId="0" applyFont="1" applyBorder="1" applyAlignment="1" applyProtection="1">
      <alignment horizontal="center" vertical="center" wrapText="1"/>
      <protection/>
    </xf>
    <xf numFmtId="0" fontId="116" fillId="0" borderId="24" xfId="0" applyFont="1" applyBorder="1" applyAlignment="1" applyProtection="1">
      <alignment horizontal="center" vertical="center" wrapText="1"/>
      <protection/>
    </xf>
    <xf numFmtId="0" fontId="6" fillId="36" borderId="55" xfId="0" applyFont="1" applyFill="1" applyBorder="1" applyAlignment="1" applyProtection="1">
      <alignment horizontal="center" vertical="center" textRotation="255"/>
      <protection/>
    </xf>
    <xf numFmtId="0" fontId="6" fillId="36" borderId="54" xfId="0" applyFont="1" applyFill="1" applyBorder="1" applyAlignment="1" applyProtection="1">
      <alignment horizontal="center" vertical="center" textRotation="255"/>
      <protection/>
    </xf>
    <xf numFmtId="0" fontId="6" fillId="36" borderId="18" xfId="0" applyFont="1" applyFill="1" applyBorder="1" applyAlignment="1" applyProtection="1">
      <alignment horizontal="center" vertical="center" textRotation="255"/>
      <protection/>
    </xf>
    <xf numFmtId="0" fontId="133" fillId="0" borderId="0" xfId="0" applyFont="1" applyBorder="1" applyAlignment="1" applyProtection="1">
      <alignment horizontal="center" vertical="center"/>
      <protection/>
    </xf>
    <xf numFmtId="0" fontId="126" fillId="0" borderId="0" xfId="0" applyFont="1" applyBorder="1" applyAlignment="1" applyProtection="1">
      <alignment vertical="center" wrapText="1" shrinkToFit="1"/>
      <protection/>
    </xf>
    <xf numFmtId="9" fontId="11" fillId="0" borderId="51" xfId="0" applyNumberFormat="1" applyFont="1" applyFill="1" applyBorder="1" applyAlignment="1" applyProtection="1">
      <alignment horizontal="center" vertical="center"/>
      <protection/>
    </xf>
    <xf numFmtId="9" fontId="11" fillId="0" borderId="78" xfId="0" applyNumberFormat="1" applyFont="1" applyFill="1" applyBorder="1" applyAlignment="1" applyProtection="1">
      <alignment horizontal="center" vertical="center"/>
      <protection/>
    </xf>
    <xf numFmtId="9" fontId="11" fillId="0" borderId="74" xfId="0" applyNumberFormat="1" applyFont="1" applyFill="1" applyBorder="1" applyAlignment="1" applyProtection="1">
      <alignment horizontal="center" vertical="center"/>
      <protection/>
    </xf>
    <xf numFmtId="0" fontId="11" fillId="0" borderId="82" xfId="0" applyFont="1" applyFill="1" applyBorder="1" applyAlignment="1" applyProtection="1">
      <alignment horizontal="left" vertical="center"/>
      <protection/>
    </xf>
    <xf numFmtId="0" fontId="11" fillId="0" borderId="83" xfId="0" applyFont="1" applyFill="1" applyBorder="1" applyAlignment="1" applyProtection="1">
      <alignment horizontal="left" vertical="center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4" fillId="0" borderId="40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24" fillId="0" borderId="4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18" fillId="6" borderId="84" xfId="0" applyFont="1" applyFill="1" applyBorder="1" applyAlignment="1" applyProtection="1">
      <alignment horizontal="center" vertical="center" textRotation="255"/>
      <protection/>
    </xf>
    <xf numFmtId="0" fontId="18" fillId="6" borderId="85" xfId="0" applyFont="1" applyFill="1" applyBorder="1" applyAlignment="1" applyProtection="1">
      <alignment horizontal="center" vertical="center" textRotation="255"/>
      <protection/>
    </xf>
    <xf numFmtId="0" fontId="18" fillId="6" borderId="86" xfId="0" applyFont="1" applyFill="1" applyBorder="1" applyAlignment="1" applyProtection="1">
      <alignment horizontal="center" vertical="center" textRotation="255"/>
      <protection/>
    </xf>
    <xf numFmtId="0" fontId="11" fillId="0" borderId="55" xfId="0" applyFont="1" applyFill="1" applyBorder="1" applyAlignment="1" applyProtection="1">
      <alignment horizontal="center" vertical="center" wrapText="1"/>
      <protection/>
    </xf>
    <xf numFmtId="0" fontId="11" fillId="0" borderId="54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8" fillId="0" borderId="44" xfId="0" applyFont="1" applyBorder="1" applyAlignment="1" applyProtection="1">
      <alignment vertical="center" shrinkToFit="1"/>
      <protection/>
    </xf>
    <xf numFmtId="0" fontId="18" fillId="0" borderId="45" xfId="0" applyFont="1" applyBorder="1" applyAlignment="1" applyProtection="1">
      <alignment vertical="center" shrinkToFit="1"/>
      <protection/>
    </xf>
    <xf numFmtId="0" fontId="18" fillId="0" borderId="23" xfId="0" applyFont="1" applyBorder="1" applyAlignment="1" applyProtection="1">
      <alignment vertical="center" shrinkToFit="1"/>
      <protection/>
    </xf>
    <xf numFmtId="0" fontId="24" fillId="33" borderId="55" xfId="0" applyFont="1" applyFill="1" applyBorder="1" applyAlignment="1" applyProtection="1">
      <alignment horizontal="center" vertical="center"/>
      <protection/>
    </xf>
    <xf numFmtId="0" fontId="24" fillId="33" borderId="18" xfId="0" applyFont="1" applyFill="1" applyBorder="1" applyAlignment="1" applyProtection="1">
      <alignment horizontal="center" vertical="center"/>
      <protection/>
    </xf>
    <xf numFmtId="190" fontId="18" fillId="0" borderId="46" xfId="0" applyNumberFormat="1" applyFont="1" applyBorder="1" applyAlignment="1" applyProtection="1">
      <alignment vertical="center" wrapText="1" shrinkToFit="1"/>
      <protection/>
    </xf>
    <xf numFmtId="190" fontId="18" fillId="0" borderId="40" xfId="0" applyNumberFormat="1" applyFont="1" applyBorder="1" applyAlignment="1" applyProtection="1">
      <alignment vertical="center" wrapText="1" shrinkToFit="1"/>
      <protection/>
    </xf>
    <xf numFmtId="190" fontId="18" fillId="0" borderId="41" xfId="0" applyNumberFormat="1" applyFont="1" applyBorder="1" applyAlignment="1" applyProtection="1">
      <alignment vertical="center" wrapText="1" shrinkToFit="1"/>
      <protection/>
    </xf>
    <xf numFmtId="190" fontId="18" fillId="0" borderId="44" xfId="0" applyNumberFormat="1" applyFont="1" applyBorder="1" applyAlignment="1" applyProtection="1">
      <alignment vertical="center" wrapText="1" shrinkToFit="1"/>
      <protection/>
    </xf>
    <xf numFmtId="190" fontId="18" fillId="0" borderId="45" xfId="0" applyNumberFormat="1" applyFont="1" applyBorder="1" applyAlignment="1" applyProtection="1">
      <alignment vertical="center" wrapText="1" shrinkToFit="1"/>
      <protection/>
    </xf>
    <xf numFmtId="190" fontId="18" fillId="0" borderId="23" xfId="0" applyNumberFormat="1" applyFont="1" applyBorder="1" applyAlignment="1" applyProtection="1">
      <alignment vertical="center" wrapText="1" shrinkToFit="1"/>
      <protection/>
    </xf>
    <xf numFmtId="190" fontId="18" fillId="0" borderId="44" xfId="0" applyNumberFormat="1" applyFont="1" applyBorder="1" applyAlignment="1" applyProtection="1">
      <alignment horizontal="center" vertical="center" shrinkToFit="1"/>
      <protection/>
    </xf>
    <xf numFmtId="190" fontId="18" fillId="0" borderId="45" xfId="0" applyNumberFormat="1" applyFont="1" applyBorder="1" applyAlignment="1" applyProtection="1">
      <alignment horizontal="center" vertical="center" shrinkToFit="1"/>
      <protection/>
    </xf>
    <xf numFmtId="190" fontId="18" fillId="0" borderId="23" xfId="0" applyNumberFormat="1" applyFont="1" applyBorder="1" applyAlignment="1" applyProtection="1">
      <alignment horizontal="center" vertical="center" shrinkToFit="1"/>
      <protection/>
    </xf>
    <xf numFmtId="0" fontId="11" fillId="6" borderId="55" xfId="0" applyFont="1" applyFill="1" applyBorder="1" applyAlignment="1" applyProtection="1">
      <alignment horizontal="center" vertical="center"/>
      <protection/>
    </xf>
    <xf numFmtId="0" fontId="11" fillId="6" borderId="54" xfId="0" applyFont="1" applyFill="1" applyBorder="1" applyAlignment="1" applyProtection="1">
      <alignment horizontal="center" vertical="center"/>
      <protection/>
    </xf>
    <xf numFmtId="0" fontId="11" fillId="6" borderId="18" xfId="0" applyFont="1" applyFill="1" applyBorder="1" applyAlignment="1" applyProtection="1">
      <alignment horizontal="center" vertical="center"/>
      <protection/>
    </xf>
    <xf numFmtId="0" fontId="23" fillId="33" borderId="55" xfId="0" applyFont="1" applyFill="1" applyBorder="1" applyAlignment="1" applyProtection="1">
      <alignment horizontal="center" vertical="center"/>
      <protection/>
    </xf>
    <xf numFmtId="0" fontId="23" fillId="33" borderId="18" xfId="0" applyFont="1" applyFill="1" applyBorder="1" applyAlignment="1" applyProtection="1">
      <alignment horizontal="center" vertical="center"/>
      <protection/>
    </xf>
    <xf numFmtId="0" fontId="19" fillId="0" borderId="87" xfId="0" applyFont="1" applyFill="1" applyBorder="1" applyAlignment="1" applyProtection="1">
      <alignment horizontal="center" vertical="center"/>
      <protection/>
    </xf>
    <xf numFmtId="0" fontId="19" fillId="0" borderId="75" xfId="0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19" fillId="0" borderId="88" xfId="0" applyFont="1" applyFill="1" applyBorder="1" applyAlignment="1" applyProtection="1">
      <alignment horizontal="center" vertical="center" wrapText="1"/>
      <protection/>
    </xf>
    <xf numFmtId="0" fontId="19" fillId="0" borderId="89" xfId="0" applyFont="1" applyFill="1" applyBorder="1" applyAlignment="1" applyProtection="1">
      <alignment horizontal="center" vertical="center" wrapText="1"/>
      <protection/>
    </xf>
    <xf numFmtId="0" fontId="4" fillId="40" borderId="54" xfId="0" applyFont="1" applyFill="1" applyBorder="1" applyAlignment="1" applyProtection="1">
      <alignment horizontal="center" vertical="center" wrapText="1"/>
      <protection/>
    </xf>
    <xf numFmtId="0" fontId="4" fillId="40" borderId="18" xfId="0" applyFont="1" applyFill="1" applyBorder="1" applyAlignment="1" applyProtection="1">
      <alignment horizontal="center" vertical="center" wrapText="1"/>
      <protection/>
    </xf>
    <xf numFmtId="0" fontId="19" fillId="0" borderId="87" xfId="0" applyFont="1" applyFill="1" applyBorder="1" applyAlignment="1" applyProtection="1">
      <alignment horizontal="center" vertical="center" wrapText="1"/>
      <protection/>
    </xf>
    <xf numFmtId="0" fontId="19" fillId="0" borderId="75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190" fontId="18" fillId="0" borderId="0" xfId="0" applyNumberFormat="1" applyFont="1" applyBorder="1" applyAlignment="1" applyProtection="1">
      <alignment horizontal="center" vertical="center" shrinkToFi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6" fillId="40" borderId="54" xfId="0" applyFont="1" applyFill="1" applyBorder="1" applyAlignment="1" applyProtection="1">
      <alignment horizontal="center" vertical="center" wrapText="1"/>
      <protection/>
    </xf>
    <xf numFmtId="0" fontId="6" fillId="40" borderId="18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1" fillId="0" borderId="40" xfId="0" applyFont="1" applyBorder="1" applyAlignment="1" applyProtection="1">
      <alignment horizontal="center" vertical="center"/>
      <protection/>
    </xf>
    <xf numFmtId="0" fontId="21" fillId="0" borderId="41" xfId="0" applyFont="1" applyBorder="1" applyAlignment="1" applyProtection="1">
      <alignment horizontal="center" vertical="center"/>
      <protection/>
    </xf>
    <xf numFmtId="0" fontId="11" fillId="0" borderId="44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44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125" fillId="0" borderId="0" xfId="0" applyFont="1" applyAlignment="1" applyProtection="1">
      <alignment horizontal="right" vertical="center"/>
      <protection/>
    </xf>
    <xf numFmtId="3" fontId="11" fillId="0" borderId="90" xfId="0" applyNumberFormat="1" applyFont="1" applyFill="1" applyBorder="1" applyAlignment="1" applyProtection="1">
      <alignment vertical="center"/>
      <protection/>
    </xf>
    <xf numFmtId="3" fontId="11" fillId="0" borderId="91" xfId="0" applyNumberFormat="1" applyFont="1" applyFill="1" applyBorder="1" applyAlignment="1" applyProtection="1">
      <alignment vertical="center"/>
      <protection/>
    </xf>
    <xf numFmtId="3" fontId="11" fillId="33" borderId="51" xfId="0" applyNumberFormat="1" applyFont="1" applyFill="1" applyBorder="1" applyAlignment="1" applyProtection="1">
      <alignment vertical="center"/>
      <protection locked="0"/>
    </xf>
    <xf numFmtId="3" fontId="11" fillId="33" borderId="78" xfId="0" applyNumberFormat="1" applyFont="1" applyFill="1" applyBorder="1" applyAlignment="1" applyProtection="1">
      <alignment vertical="center"/>
      <protection locked="0"/>
    </xf>
    <xf numFmtId="0" fontId="26" fillId="33" borderId="84" xfId="0" applyFont="1" applyFill="1" applyBorder="1" applyAlignment="1" applyProtection="1">
      <alignment horizontal="center" vertical="center"/>
      <protection/>
    </xf>
    <xf numFmtId="0" fontId="26" fillId="33" borderId="85" xfId="0" applyFont="1" applyFill="1" applyBorder="1" applyAlignment="1" applyProtection="1">
      <alignment horizontal="center" vertical="center"/>
      <protection/>
    </xf>
    <xf numFmtId="0" fontId="26" fillId="33" borderId="86" xfId="0" applyFont="1" applyFill="1" applyBorder="1" applyAlignment="1" applyProtection="1">
      <alignment horizontal="center" vertical="center"/>
      <protection/>
    </xf>
    <xf numFmtId="14" fontId="97" fillId="0" borderId="18" xfId="0" applyNumberFormat="1" applyFont="1" applyFill="1" applyBorder="1" applyAlignment="1" applyProtection="1">
      <alignment horizontal="center" vertical="center" wrapText="1"/>
      <protection/>
    </xf>
    <xf numFmtId="0" fontId="97" fillId="0" borderId="18" xfId="0" applyFont="1" applyFill="1" applyBorder="1" applyAlignment="1" applyProtection="1">
      <alignment horizontal="center" vertical="center" wrapText="1"/>
      <protection/>
    </xf>
    <xf numFmtId="14" fontId="97" fillId="0" borderId="20" xfId="0" applyNumberFormat="1" applyFont="1" applyFill="1" applyBorder="1" applyAlignment="1" applyProtection="1">
      <alignment horizontal="center" vertical="center" wrapText="1"/>
      <protection/>
    </xf>
    <xf numFmtId="0" fontId="97" fillId="0" borderId="20" xfId="0" applyFont="1" applyFill="1" applyBorder="1" applyAlignment="1" applyProtection="1">
      <alignment horizontal="center" vertical="center" wrapText="1"/>
      <protection/>
    </xf>
    <xf numFmtId="0" fontId="96" fillId="0" borderId="0" xfId="0" applyFont="1" applyAlignment="1" applyProtection="1">
      <alignment horizontal="left" vertical="center"/>
      <protection locked="0"/>
    </xf>
    <xf numFmtId="0" fontId="96" fillId="0" borderId="92" xfId="0" applyFont="1" applyBorder="1" applyAlignment="1" applyProtection="1">
      <alignment horizontal="center" vertical="center" wrapText="1"/>
      <protection locked="0"/>
    </xf>
    <xf numFmtId="0" fontId="96" fillId="0" borderId="93" xfId="0" applyFont="1" applyBorder="1" applyAlignment="1" applyProtection="1">
      <alignment horizontal="center" vertical="center" wrapText="1"/>
      <protection locked="0"/>
    </xf>
    <xf numFmtId="0" fontId="96" fillId="0" borderId="94" xfId="0" applyFont="1" applyBorder="1" applyAlignment="1" applyProtection="1">
      <alignment horizontal="center" vertical="top" wrapText="1"/>
      <protection locked="0"/>
    </xf>
    <xf numFmtId="0" fontId="96" fillId="0" borderId="95" xfId="0" applyFont="1" applyBorder="1" applyAlignment="1" applyProtection="1">
      <alignment horizontal="center" vertical="top" wrapText="1"/>
      <protection locked="0"/>
    </xf>
    <xf numFmtId="0" fontId="96" fillId="0" borderId="10" xfId="0" applyFont="1" applyBorder="1" applyAlignment="1" applyProtection="1">
      <alignment horizontal="center" vertical="center" wrapText="1"/>
      <protection locked="0"/>
    </xf>
    <xf numFmtId="0" fontId="96" fillId="0" borderId="20" xfId="0" applyFont="1" applyBorder="1" applyAlignment="1" applyProtection="1">
      <alignment horizontal="center" vertical="center" wrapText="1"/>
      <protection locked="0"/>
    </xf>
    <xf numFmtId="0" fontId="96" fillId="0" borderId="96" xfId="0" applyFont="1" applyFill="1" applyBorder="1" applyAlignment="1" applyProtection="1">
      <alignment horizontal="center" vertical="center" wrapText="1"/>
      <protection locked="0"/>
    </xf>
    <xf numFmtId="0" fontId="96" fillId="0" borderId="30" xfId="0" applyFont="1" applyFill="1" applyBorder="1" applyAlignment="1" applyProtection="1">
      <alignment horizontal="center" vertical="center" wrapText="1"/>
      <protection locked="0"/>
    </xf>
    <xf numFmtId="0" fontId="105" fillId="33" borderId="97" xfId="0" applyFont="1" applyFill="1" applyBorder="1" applyAlignment="1" applyProtection="1">
      <alignment horizontal="center" vertical="center" wrapText="1"/>
      <protection locked="0"/>
    </xf>
    <xf numFmtId="0" fontId="105" fillId="33" borderId="98" xfId="0" applyFont="1" applyFill="1" applyBorder="1" applyAlignment="1" applyProtection="1">
      <alignment horizontal="center" vertical="center" wrapText="1"/>
      <protection locked="0"/>
    </xf>
    <xf numFmtId="14" fontId="97" fillId="0" borderId="15" xfId="0" applyNumberFormat="1" applyFont="1" applyFill="1" applyBorder="1" applyAlignment="1" applyProtection="1">
      <alignment horizontal="center" vertical="center" wrapText="1"/>
      <protection/>
    </xf>
    <xf numFmtId="0" fontId="97" fillId="0" borderId="15" xfId="0" applyFont="1" applyFill="1" applyBorder="1" applyAlignment="1" applyProtection="1">
      <alignment horizontal="center" vertical="center" wrapText="1"/>
      <protection/>
    </xf>
    <xf numFmtId="14" fontId="97" fillId="0" borderId="17" xfId="0" applyNumberFormat="1" applyFont="1" applyFill="1" applyBorder="1" applyAlignment="1" applyProtection="1">
      <alignment horizontal="center" vertical="center" wrapText="1"/>
      <protection/>
    </xf>
    <xf numFmtId="0" fontId="97" fillId="0" borderId="17" xfId="0" applyFont="1" applyFill="1" applyBorder="1" applyAlignment="1" applyProtection="1">
      <alignment horizontal="center" vertical="center" wrapText="1"/>
      <protection/>
    </xf>
    <xf numFmtId="0" fontId="96" fillId="0" borderId="96" xfId="0" applyFont="1" applyBorder="1" applyAlignment="1" applyProtection="1">
      <alignment horizontal="center" vertical="center" wrapText="1"/>
      <protection locked="0"/>
    </xf>
    <xf numFmtId="0" fontId="96" fillId="0" borderId="30" xfId="0" applyFont="1" applyBorder="1" applyAlignment="1" applyProtection="1">
      <alignment horizontal="center" vertical="center" wrapText="1"/>
      <protection locked="0"/>
    </xf>
    <xf numFmtId="0" fontId="96" fillId="0" borderId="22" xfId="0" applyFont="1" applyBorder="1" applyAlignment="1" applyProtection="1">
      <alignment horizontal="center" vertical="top" wrapText="1"/>
      <protection locked="0"/>
    </xf>
    <xf numFmtId="0" fontId="105" fillId="33" borderId="99" xfId="0" applyFont="1" applyFill="1" applyBorder="1" applyAlignment="1" applyProtection="1">
      <alignment horizontal="center" vertical="center" wrapText="1"/>
      <protection locked="0"/>
    </xf>
    <xf numFmtId="0" fontId="105" fillId="33" borderId="21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76200</xdr:rowOff>
    </xdr:from>
    <xdr:ext cx="742950" cy="238125"/>
    <xdr:sp>
      <xdr:nvSpPr>
        <xdr:cNvPr id="1" name="テキスト ボックス 14"/>
        <xdr:cNvSpPr txBox="1">
          <a:spLocks noChangeArrowheads="1"/>
        </xdr:cNvSpPr>
      </xdr:nvSpPr>
      <xdr:spPr>
        <a:xfrm>
          <a:off x="457200" y="2647950"/>
          <a:ext cx="742950" cy="2381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事業類型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Ⅰ</a:t>
          </a:r>
        </a:p>
      </xdr:txBody>
    </xdr:sp>
    <xdr:clientData/>
  </xdr:oneCellAnchor>
  <xdr:oneCellAnchor>
    <xdr:from>
      <xdr:col>2</xdr:col>
      <xdr:colOff>0</xdr:colOff>
      <xdr:row>19</xdr:row>
      <xdr:rowOff>38100</xdr:rowOff>
    </xdr:from>
    <xdr:ext cx="666750" cy="238125"/>
    <xdr:sp>
      <xdr:nvSpPr>
        <xdr:cNvPr id="2" name="テキスト ボックス 13"/>
        <xdr:cNvSpPr txBox="1">
          <a:spLocks noChangeArrowheads="1"/>
        </xdr:cNvSpPr>
      </xdr:nvSpPr>
      <xdr:spPr>
        <a:xfrm>
          <a:off x="457200" y="3562350"/>
          <a:ext cx="666750" cy="2381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事業類型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Ⅱ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24</xdr:row>
      <xdr:rowOff>371475</xdr:rowOff>
    </xdr:from>
    <xdr:to>
      <xdr:col>7</xdr:col>
      <xdr:colOff>276225</xdr:colOff>
      <xdr:row>27</xdr:row>
      <xdr:rowOff>371475</xdr:rowOff>
    </xdr:to>
    <xdr:sp>
      <xdr:nvSpPr>
        <xdr:cNvPr id="1" name="左中かっこ 1"/>
        <xdr:cNvSpPr>
          <a:spLocks/>
        </xdr:cNvSpPr>
      </xdr:nvSpPr>
      <xdr:spPr>
        <a:xfrm>
          <a:off x="5743575" y="9744075"/>
          <a:ext cx="257175" cy="1228725"/>
        </a:xfrm>
        <a:prstGeom prst="leftBrace">
          <a:avLst>
            <a:gd name="adj1" fmla="val -48208"/>
            <a:gd name="adj2" fmla="val 300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9525</xdr:rowOff>
    </xdr:to>
    <xdr:pic>
      <xdr:nvPicPr>
        <xdr:cNvPr id="2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12300" y="1022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26</xdr:row>
      <xdr:rowOff>0</xdr:rowOff>
    </xdr:from>
    <xdr:to>
      <xdr:col>20</xdr:col>
      <xdr:colOff>28575</xdr:colOff>
      <xdr:row>26</xdr:row>
      <xdr:rowOff>9525</xdr:rowOff>
    </xdr:to>
    <xdr:pic>
      <xdr:nvPicPr>
        <xdr:cNvPr id="3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31350" y="1022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26</xdr:row>
      <xdr:rowOff>0</xdr:rowOff>
    </xdr:from>
    <xdr:to>
      <xdr:col>20</xdr:col>
      <xdr:colOff>47625</xdr:colOff>
      <xdr:row>26</xdr:row>
      <xdr:rowOff>9525</xdr:rowOff>
    </xdr:to>
    <xdr:pic>
      <xdr:nvPicPr>
        <xdr:cNvPr id="4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50400" y="1022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26</xdr:row>
      <xdr:rowOff>0</xdr:rowOff>
    </xdr:from>
    <xdr:to>
      <xdr:col>19</xdr:col>
      <xdr:colOff>9525</xdr:colOff>
      <xdr:row>26</xdr:row>
      <xdr:rowOff>9525</xdr:rowOff>
    </xdr:to>
    <xdr:pic>
      <xdr:nvPicPr>
        <xdr:cNvPr id="5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50125" y="1022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26</xdr:row>
      <xdr:rowOff>0</xdr:rowOff>
    </xdr:from>
    <xdr:to>
      <xdr:col>19</xdr:col>
      <xdr:colOff>28575</xdr:colOff>
      <xdr:row>26</xdr:row>
      <xdr:rowOff>9525</xdr:rowOff>
    </xdr:to>
    <xdr:pic>
      <xdr:nvPicPr>
        <xdr:cNvPr id="6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175" y="1022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26</xdr:row>
      <xdr:rowOff>0</xdr:rowOff>
    </xdr:from>
    <xdr:to>
      <xdr:col>19</xdr:col>
      <xdr:colOff>57150</xdr:colOff>
      <xdr:row>26</xdr:row>
      <xdr:rowOff>9525</xdr:rowOff>
    </xdr:to>
    <xdr:pic>
      <xdr:nvPicPr>
        <xdr:cNvPr id="7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88225" y="1022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B1:F1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9.5" customHeight="1"/>
  <cols>
    <col min="1" max="1" width="2.57421875" style="0" customWidth="1"/>
    <col min="2" max="2" width="3.7109375" style="0" customWidth="1"/>
    <col min="3" max="3" width="47.8515625" style="0" customWidth="1"/>
  </cols>
  <sheetData>
    <row r="1" spans="2:5" ht="19.5" customHeight="1">
      <c r="B1" s="104" t="s">
        <v>575</v>
      </c>
      <c r="D1" s="47"/>
      <c r="E1" s="47"/>
    </row>
    <row r="2" spans="2:5" ht="19.5" customHeight="1">
      <c r="B2" s="104"/>
      <c r="D2" s="47"/>
      <c r="E2" s="47"/>
    </row>
    <row r="3" spans="2:5" ht="19.5" customHeight="1">
      <c r="B3" t="s">
        <v>579</v>
      </c>
      <c r="C3" s="47"/>
      <c r="D3" s="47"/>
      <c r="E3" s="47"/>
    </row>
    <row r="4" spans="2:3" ht="19.5" customHeight="1" thickBot="1">
      <c r="B4" s="105" t="s">
        <v>31</v>
      </c>
      <c r="C4" s="105" t="s">
        <v>576</v>
      </c>
    </row>
    <row r="5" spans="2:3" ht="19.5" customHeight="1" thickTop="1">
      <c r="B5" s="106">
        <v>1</v>
      </c>
      <c r="C5" s="107" t="s">
        <v>575</v>
      </c>
    </row>
    <row r="6" spans="2:3" ht="19.5" customHeight="1">
      <c r="B6" s="108">
        <v>2</v>
      </c>
      <c r="C6" s="109" t="s">
        <v>601</v>
      </c>
    </row>
    <row r="7" spans="2:3" ht="19.5" customHeight="1">
      <c r="B7" s="108">
        <v>3</v>
      </c>
      <c r="C7" s="109" t="s">
        <v>619</v>
      </c>
    </row>
    <row r="8" spans="2:6" ht="19.5" customHeight="1">
      <c r="B8" s="166">
        <v>4</v>
      </c>
      <c r="C8" s="109" t="s">
        <v>577</v>
      </c>
      <c r="F8" s="366"/>
    </row>
    <row r="9" spans="2:3" ht="19.5" customHeight="1">
      <c r="B9" s="166">
        <v>5</v>
      </c>
      <c r="C9" s="109" t="s">
        <v>569</v>
      </c>
    </row>
    <row r="10" spans="2:3" ht="19.5" customHeight="1">
      <c r="B10" s="166">
        <v>6</v>
      </c>
      <c r="C10" s="109" t="s">
        <v>549</v>
      </c>
    </row>
    <row r="11" spans="2:3" ht="19.5" customHeight="1">
      <c r="B11" s="166">
        <v>7</v>
      </c>
      <c r="C11" s="109" t="s">
        <v>29</v>
      </c>
    </row>
    <row r="12" spans="2:3" ht="19.5" customHeight="1">
      <c r="B12" s="166">
        <v>8</v>
      </c>
      <c r="C12" s="109" t="s">
        <v>30</v>
      </c>
    </row>
    <row r="13" spans="2:3" ht="19.5" customHeight="1">
      <c r="B13" s="166">
        <v>9</v>
      </c>
      <c r="C13" s="109" t="s">
        <v>550</v>
      </c>
    </row>
  </sheetData>
  <sheetProtection sheet="1"/>
  <hyperlinks>
    <hyperlink ref="C6" location="'基本情報入力（使い方）'!A1" display="基本情報入力（使い方）"/>
    <hyperlink ref="C7" location="経費明細表!A1" display="経費明細表"/>
    <hyperlink ref="C8" location="日本標準産業分類!A1" display="日本標準産業分類"/>
    <hyperlink ref="C9" location="'機械装置費（50万円以上）'!A1" display="機械装置費（50万円以上）"/>
    <hyperlink ref="C10" location="'機械装置費（50万円未満）'!A1" display="機械装置費（50万円未満）"/>
    <hyperlink ref="C11" location="技術導入費!A1" display="技術導入費"/>
    <hyperlink ref="C12" location="運搬費!A1" display="運搬費"/>
    <hyperlink ref="C13" location="専門家経費!A1" display="専門家経費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&amp;CH27-2次　交付申請（素案）サンプル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rgb="FF92D050"/>
    <pageSetUpPr fitToPage="1"/>
  </sheetPr>
  <dimension ref="A1:T39"/>
  <sheetViews>
    <sheetView showGridLines="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64" customWidth="1"/>
    <col min="6" max="6" width="16.140625" style="64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384" width="9.00390625" style="1" customWidth="1"/>
  </cols>
  <sheetData>
    <row r="1" spans="1:18" ht="13.5">
      <c r="A1" s="5"/>
      <c r="E1" s="69"/>
      <c r="H1" s="5"/>
      <c r="P1" s="5"/>
      <c r="Q1" s="70"/>
      <c r="R1" s="70"/>
    </row>
    <row r="2" spans="1:18" ht="13.5">
      <c r="A2" s="5"/>
      <c r="B2" s="202" t="s">
        <v>578</v>
      </c>
      <c r="E2" s="69"/>
      <c r="H2" s="5"/>
      <c r="P2" s="5"/>
      <c r="Q2" s="70"/>
      <c r="R2" s="70"/>
    </row>
    <row r="3" spans="1:18" ht="13.5">
      <c r="A3" s="5"/>
      <c r="E3" s="69"/>
      <c r="H3" s="5"/>
      <c r="P3" s="5"/>
      <c r="Q3" s="70"/>
      <c r="R3" s="70"/>
    </row>
    <row r="4" spans="1:6" ht="13.5" customHeight="1">
      <c r="A4" s="555" t="s">
        <v>571</v>
      </c>
      <c r="B4" s="555"/>
      <c r="C4" s="555"/>
      <c r="D4" s="555"/>
      <c r="E4" s="555"/>
      <c r="F4" s="5"/>
    </row>
    <row r="5" spans="1:14" ht="13.5" customHeight="1">
      <c r="A5" s="11"/>
      <c r="B5" s="11"/>
      <c r="C5" s="11"/>
      <c r="D5" s="11"/>
      <c r="E5" s="71"/>
      <c r="F5" s="5"/>
      <c r="N5" s="11"/>
    </row>
    <row r="6" spans="1:14" ht="13.5" customHeight="1">
      <c r="A6" s="11"/>
      <c r="B6" s="195" t="s">
        <v>677</v>
      </c>
      <c r="C6" s="196"/>
      <c r="D6" s="197"/>
      <c r="E6" s="198"/>
      <c r="F6" s="72" t="s">
        <v>17</v>
      </c>
      <c r="N6" s="11"/>
    </row>
    <row r="7" spans="1:14" ht="13.5" customHeight="1">
      <c r="A7" s="11"/>
      <c r="B7" s="11"/>
      <c r="C7" s="11"/>
      <c r="D7" s="11"/>
      <c r="E7" s="71"/>
      <c r="F7" s="102" t="s">
        <v>550</v>
      </c>
      <c r="N7" s="11"/>
    </row>
    <row r="8" spans="1:15" ht="13.5" customHeight="1">
      <c r="A8" s="11"/>
      <c r="B8" s="11"/>
      <c r="C8" s="11"/>
      <c r="D8" s="11"/>
      <c r="E8" s="71"/>
      <c r="F8" s="5"/>
      <c r="M8" s="1" t="s">
        <v>18</v>
      </c>
      <c r="N8" s="11"/>
      <c r="O8" s="73"/>
    </row>
    <row r="9" spans="1:14" ht="13.5" customHeight="1">
      <c r="A9" s="74"/>
      <c r="F9" s="5"/>
      <c r="K9" s="2" t="s">
        <v>517</v>
      </c>
      <c r="L9" s="64" t="str">
        <f>IF('基本情報入力（使い方）'!$C$12="","",'基本情報入力（使い方）'!$C$12)</f>
        <v>Ｂ金属株式会社</v>
      </c>
      <c r="M9" s="75"/>
      <c r="N9" s="11"/>
    </row>
    <row r="10" spans="1:14" ht="13.5" customHeight="1" thickBot="1">
      <c r="A10" s="74"/>
      <c r="F10" s="5"/>
      <c r="N10" s="11"/>
    </row>
    <row r="11" spans="1:15" ht="27" customHeight="1">
      <c r="A11" s="556" t="s">
        <v>2</v>
      </c>
      <c r="B11" s="558" t="s">
        <v>3</v>
      </c>
      <c r="C11" s="558"/>
      <c r="D11" s="559"/>
      <c r="E11" s="3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572" t="s">
        <v>8</v>
      </c>
      <c r="L11" s="559"/>
      <c r="M11" s="3" t="s">
        <v>9</v>
      </c>
      <c r="N11" s="560" t="s">
        <v>2</v>
      </c>
      <c r="O11" s="570" t="s">
        <v>36</v>
      </c>
    </row>
    <row r="12" spans="1:15" ht="42" customHeight="1" thickBot="1">
      <c r="A12" s="557"/>
      <c r="B12" s="76" t="s">
        <v>10</v>
      </c>
      <c r="C12" s="76" t="s">
        <v>11</v>
      </c>
      <c r="D12" s="77" t="s">
        <v>12</v>
      </c>
      <c r="E12" s="78"/>
      <c r="F12" s="79"/>
      <c r="G12" s="65"/>
      <c r="H12" s="65"/>
      <c r="I12" s="65" t="s">
        <v>13</v>
      </c>
      <c r="J12" s="65" t="s">
        <v>22</v>
      </c>
      <c r="K12" s="65" t="s">
        <v>14</v>
      </c>
      <c r="L12" s="4" t="s">
        <v>21</v>
      </c>
      <c r="M12" s="65" t="s">
        <v>15</v>
      </c>
      <c r="N12" s="561"/>
      <c r="O12" s="571"/>
    </row>
    <row r="13" spans="1:15" ht="30.75" customHeight="1">
      <c r="A13" s="392">
        <v>1</v>
      </c>
      <c r="B13" s="568"/>
      <c r="C13" s="569"/>
      <c r="D13" s="569"/>
      <c r="E13" s="80" t="s">
        <v>593</v>
      </c>
      <c r="F13" s="59" t="s">
        <v>594</v>
      </c>
      <c r="G13" s="132">
        <v>20</v>
      </c>
      <c r="H13" s="127" t="s">
        <v>595</v>
      </c>
      <c r="I13" s="113">
        <f>IF(J13="","",ROUNDDOWN(J13*(1+O13/100),0))</f>
        <v>54000</v>
      </c>
      <c r="J13" s="111">
        <v>50000</v>
      </c>
      <c r="K13" s="113">
        <f>IF(L13="","",ROUNDDOWN(L13*(1+O13/100),0))</f>
        <v>1080000</v>
      </c>
      <c r="L13" s="113">
        <f>IF(OR(J13="",G13=""),"",ROUNDDOWN(J13*G13,0))</f>
        <v>1000000</v>
      </c>
      <c r="M13" s="114">
        <f aca="true" t="shared" si="0" ref="M13:M32">L13</f>
        <v>1000000</v>
      </c>
      <c r="N13" s="404">
        <v>1</v>
      </c>
      <c r="O13" s="386">
        <v>8</v>
      </c>
    </row>
    <row r="14" spans="1:15" ht="30.75" customHeight="1">
      <c r="A14" s="393">
        <v>2</v>
      </c>
      <c r="B14" s="551"/>
      <c r="C14" s="552"/>
      <c r="D14" s="552"/>
      <c r="E14" s="81"/>
      <c r="F14" s="61"/>
      <c r="G14" s="132"/>
      <c r="H14" s="127"/>
      <c r="I14" s="113">
        <f aca="true" t="shared" si="1" ref="I14:I32">IF(J14="","",ROUNDDOWN(J14*(1+O14/100),0))</f>
      </c>
      <c r="J14" s="115"/>
      <c r="K14" s="113">
        <f aca="true" t="shared" si="2" ref="K14:K32">IF(L14="","",ROUNDDOWN(L14*(1+O14/100),0))</f>
      </c>
      <c r="L14" s="113">
        <f aca="true" t="shared" si="3" ref="L14:L32">IF(OR(J14="",G14=""),"",ROUNDDOWN(J14*G14,0))</f>
      </c>
      <c r="M14" s="114">
        <f t="shared" si="0"/>
      </c>
      <c r="N14" s="405">
        <v>2</v>
      </c>
      <c r="O14" s="386">
        <v>8</v>
      </c>
    </row>
    <row r="15" spans="1:15" ht="30.75" customHeight="1">
      <c r="A15" s="393">
        <v>3</v>
      </c>
      <c r="B15" s="551"/>
      <c r="C15" s="552"/>
      <c r="D15" s="552"/>
      <c r="E15" s="81"/>
      <c r="F15" s="61"/>
      <c r="G15" s="132"/>
      <c r="H15" s="127"/>
      <c r="I15" s="113">
        <f t="shared" si="1"/>
      </c>
      <c r="J15" s="115"/>
      <c r="K15" s="113">
        <f t="shared" si="2"/>
      </c>
      <c r="L15" s="113">
        <f t="shared" si="3"/>
      </c>
      <c r="M15" s="114">
        <f t="shared" si="0"/>
      </c>
      <c r="N15" s="404">
        <v>3</v>
      </c>
      <c r="O15" s="386">
        <v>8</v>
      </c>
    </row>
    <row r="16" spans="1:15" ht="30.75" customHeight="1">
      <c r="A16" s="393">
        <v>4</v>
      </c>
      <c r="B16" s="551"/>
      <c r="C16" s="552"/>
      <c r="D16" s="552"/>
      <c r="E16" s="81"/>
      <c r="F16" s="61"/>
      <c r="G16" s="132"/>
      <c r="H16" s="127"/>
      <c r="I16" s="113">
        <f t="shared" si="1"/>
      </c>
      <c r="J16" s="115"/>
      <c r="K16" s="113">
        <f t="shared" si="2"/>
      </c>
      <c r="L16" s="113">
        <f t="shared" si="3"/>
      </c>
      <c r="M16" s="114">
        <f t="shared" si="0"/>
      </c>
      <c r="N16" s="405">
        <v>4</v>
      </c>
      <c r="O16" s="386">
        <v>8</v>
      </c>
    </row>
    <row r="17" spans="1:15" ht="30.75" customHeight="1">
      <c r="A17" s="393">
        <v>5</v>
      </c>
      <c r="B17" s="551"/>
      <c r="C17" s="552"/>
      <c r="D17" s="552"/>
      <c r="E17" s="81"/>
      <c r="F17" s="61"/>
      <c r="G17" s="132"/>
      <c r="H17" s="127"/>
      <c r="I17" s="113">
        <f t="shared" si="1"/>
      </c>
      <c r="J17" s="115"/>
      <c r="K17" s="113">
        <f t="shared" si="2"/>
      </c>
      <c r="L17" s="113">
        <f t="shared" si="3"/>
      </c>
      <c r="M17" s="114">
        <f t="shared" si="0"/>
      </c>
      <c r="N17" s="404">
        <v>5</v>
      </c>
      <c r="O17" s="386">
        <v>8</v>
      </c>
    </row>
    <row r="18" spans="1:15" ht="30.75" customHeight="1">
      <c r="A18" s="393">
        <v>6</v>
      </c>
      <c r="B18" s="551"/>
      <c r="C18" s="552"/>
      <c r="D18" s="552"/>
      <c r="E18" s="81"/>
      <c r="F18" s="61"/>
      <c r="G18" s="132"/>
      <c r="H18" s="127"/>
      <c r="I18" s="113">
        <f t="shared" si="1"/>
      </c>
      <c r="J18" s="115"/>
      <c r="K18" s="113">
        <f t="shared" si="2"/>
      </c>
      <c r="L18" s="113">
        <f t="shared" si="3"/>
      </c>
      <c r="M18" s="114">
        <f t="shared" si="0"/>
      </c>
      <c r="N18" s="405">
        <v>6</v>
      </c>
      <c r="O18" s="386">
        <v>8</v>
      </c>
    </row>
    <row r="19" spans="1:15" ht="30.75" customHeight="1">
      <c r="A19" s="393">
        <v>7</v>
      </c>
      <c r="B19" s="551"/>
      <c r="C19" s="552"/>
      <c r="D19" s="552"/>
      <c r="E19" s="81"/>
      <c r="F19" s="82"/>
      <c r="G19" s="132"/>
      <c r="H19" s="127"/>
      <c r="I19" s="113">
        <f t="shared" si="1"/>
      </c>
      <c r="J19" s="115"/>
      <c r="K19" s="113">
        <f t="shared" si="2"/>
      </c>
      <c r="L19" s="113">
        <f t="shared" si="3"/>
      </c>
      <c r="M19" s="114">
        <f t="shared" si="0"/>
      </c>
      <c r="N19" s="404">
        <v>7</v>
      </c>
      <c r="O19" s="386">
        <v>8</v>
      </c>
    </row>
    <row r="20" spans="1:15" ht="30.75" customHeight="1">
      <c r="A20" s="393">
        <v>8</v>
      </c>
      <c r="B20" s="551"/>
      <c r="C20" s="552"/>
      <c r="D20" s="552"/>
      <c r="E20" s="81"/>
      <c r="F20" s="61"/>
      <c r="G20" s="132"/>
      <c r="H20" s="127"/>
      <c r="I20" s="113">
        <f t="shared" si="1"/>
      </c>
      <c r="J20" s="115"/>
      <c r="K20" s="113">
        <f t="shared" si="2"/>
      </c>
      <c r="L20" s="113">
        <f t="shared" si="3"/>
      </c>
      <c r="M20" s="114">
        <f t="shared" si="0"/>
      </c>
      <c r="N20" s="405">
        <v>8</v>
      </c>
      <c r="O20" s="386">
        <v>8</v>
      </c>
    </row>
    <row r="21" spans="1:15" ht="30.75" customHeight="1">
      <c r="A21" s="393">
        <v>9</v>
      </c>
      <c r="B21" s="551"/>
      <c r="C21" s="552"/>
      <c r="D21" s="552"/>
      <c r="E21" s="81"/>
      <c r="F21" s="61"/>
      <c r="G21" s="132"/>
      <c r="H21" s="127"/>
      <c r="I21" s="113">
        <f t="shared" si="1"/>
      </c>
      <c r="J21" s="115"/>
      <c r="K21" s="113">
        <f t="shared" si="2"/>
      </c>
      <c r="L21" s="113">
        <f t="shared" si="3"/>
      </c>
      <c r="M21" s="114">
        <f t="shared" si="0"/>
      </c>
      <c r="N21" s="404">
        <v>9</v>
      </c>
      <c r="O21" s="386">
        <v>8</v>
      </c>
    </row>
    <row r="22" spans="1:15" ht="30.75" customHeight="1">
      <c r="A22" s="393">
        <v>10</v>
      </c>
      <c r="B22" s="551"/>
      <c r="C22" s="552"/>
      <c r="D22" s="552"/>
      <c r="E22" s="81"/>
      <c r="F22" s="61"/>
      <c r="G22" s="132"/>
      <c r="H22" s="127"/>
      <c r="I22" s="113">
        <f t="shared" si="1"/>
      </c>
      <c r="J22" s="115"/>
      <c r="K22" s="113">
        <f t="shared" si="2"/>
      </c>
      <c r="L22" s="113">
        <f t="shared" si="3"/>
      </c>
      <c r="M22" s="114">
        <f t="shared" si="0"/>
      </c>
      <c r="N22" s="405">
        <v>10</v>
      </c>
      <c r="O22" s="386">
        <v>8</v>
      </c>
    </row>
    <row r="23" spans="1:15" ht="30.75" customHeight="1">
      <c r="A23" s="393">
        <v>11</v>
      </c>
      <c r="B23" s="551"/>
      <c r="C23" s="552"/>
      <c r="D23" s="552"/>
      <c r="E23" s="81"/>
      <c r="F23" s="61"/>
      <c r="G23" s="132"/>
      <c r="H23" s="127"/>
      <c r="I23" s="113">
        <f t="shared" si="1"/>
      </c>
      <c r="J23" s="115"/>
      <c r="K23" s="113">
        <f t="shared" si="2"/>
      </c>
      <c r="L23" s="113">
        <f t="shared" si="3"/>
      </c>
      <c r="M23" s="114">
        <f t="shared" si="0"/>
      </c>
      <c r="N23" s="404">
        <v>11</v>
      </c>
      <c r="O23" s="386">
        <v>8</v>
      </c>
    </row>
    <row r="24" spans="1:15" ht="30.75" customHeight="1">
      <c r="A24" s="393">
        <v>12</v>
      </c>
      <c r="B24" s="551"/>
      <c r="C24" s="552"/>
      <c r="D24" s="552"/>
      <c r="E24" s="81"/>
      <c r="F24" s="61"/>
      <c r="G24" s="132"/>
      <c r="H24" s="127"/>
      <c r="I24" s="113">
        <f t="shared" si="1"/>
      </c>
      <c r="J24" s="115"/>
      <c r="K24" s="113">
        <f t="shared" si="2"/>
      </c>
      <c r="L24" s="113">
        <f t="shared" si="3"/>
      </c>
      <c r="M24" s="114">
        <f t="shared" si="0"/>
      </c>
      <c r="N24" s="405">
        <v>12</v>
      </c>
      <c r="O24" s="386">
        <v>8</v>
      </c>
    </row>
    <row r="25" spans="1:15" ht="30.75" customHeight="1">
      <c r="A25" s="393">
        <v>13</v>
      </c>
      <c r="B25" s="551"/>
      <c r="C25" s="552"/>
      <c r="D25" s="552"/>
      <c r="E25" s="81"/>
      <c r="F25" s="61"/>
      <c r="G25" s="132"/>
      <c r="H25" s="127"/>
      <c r="I25" s="113">
        <f t="shared" si="1"/>
      </c>
      <c r="J25" s="115"/>
      <c r="K25" s="113">
        <f t="shared" si="2"/>
      </c>
      <c r="L25" s="113">
        <f t="shared" si="3"/>
      </c>
      <c r="M25" s="114">
        <f t="shared" si="0"/>
      </c>
      <c r="N25" s="404">
        <v>13</v>
      </c>
      <c r="O25" s="386">
        <v>8</v>
      </c>
    </row>
    <row r="26" spans="1:15" ht="30.75" customHeight="1">
      <c r="A26" s="393">
        <v>14</v>
      </c>
      <c r="B26" s="551"/>
      <c r="C26" s="552"/>
      <c r="D26" s="552"/>
      <c r="E26" s="83"/>
      <c r="F26" s="61"/>
      <c r="G26" s="132"/>
      <c r="H26" s="127"/>
      <c r="I26" s="113">
        <f t="shared" si="1"/>
      </c>
      <c r="J26" s="115"/>
      <c r="K26" s="113">
        <f t="shared" si="2"/>
      </c>
      <c r="L26" s="113">
        <f t="shared" si="3"/>
      </c>
      <c r="M26" s="114">
        <f t="shared" si="0"/>
      </c>
      <c r="N26" s="405">
        <v>14</v>
      </c>
      <c r="O26" s="386">
        <v>8</v>
      </c>
    </row>
    <row r="27" spans="1:15" ht="30.75" customHeight="1">
      <c r="A27" s="393">
        <v>15</v>
      </c>
      <c r="B27" s="551"/>
      <c r="C27" s="552"/>
      <c r="D27" s="552"/>
      <c r="E27" s="83"/>
      <c r="F27" s="61"/>
      <c r="G27" s="132"/>
      <c r="H27" s="127"/>
      <c r="I27" s="113">
        <f t="shared" si="1"/>
      </c>
      <c r="J27" s="115"/>
      <c r="K27" s="113">
        <f t="shared" si="2"/>
      </c>
      <c r="L27" s="113">
        <f t="shared" si="3"/>
      </c>
      <c r="M27" s="114">
        <f t="shared" si="0"/>
      </c>
      <c r="N27" s="404">
        <v>15</v>
      </c>
      <c r="O27" s="386">
        <v>8</v>
      </c>
    </row>
    <row r="28" spans="1:15" ht="30.75" customHeight="1">
      <c r="A28" s="393">
        <v>16</v>
      </c>
      <c r="B28" s="551"/>
      <c r="C28" s="552"/>
      <c r="D28" s="552"/>
      <c r="E28" s="81"/>
      <c r="F28" s="61"/>
      <c r="G28" s="132"/>
      <c r="H28" s="127"/>
      <c r="I28" s="113">
        <f t="shared" si="1"/>
      </c>
      <c r="J28" s="115"/>
      <c r="K28" s="113">
        <f t="shared" si="2"/>
      </c>
      <c r="L28" s="113">
        <f t="shared" si="3"/>
      </c>
      <c r="M28" s="114">
        <f t="shared" si="0"/>
      </c>
      <c r="N28" s="405">
        <v>16</v>
      </c>
      <c r="O28" s="386">
        <v>8</v>
      </c>
    </row>
    <row r="29" spans="1:15" ht="30.75" customHeight="1">
      <c r="A29" s="393">
        <v>17</v>
      </c>
      <c r="B29" s="551"/>
      <c r="C29" s="552"/>
      <c r="D29" s="552"/>
      <c r="E29" s="81"/>
      <c r="F29" s="61"/>
      <c r="G29" s="132"/>
      <c r="H29" s="127"/>
      <c r="I29" s="113">
        <f t="shared" si="1"/>
      </c>
      <c r="J29" s="115"/>
      <c r="K29" s="113">
        <f t="shared" si="2"/>
      </c>
      <c r="L29" s="113">
        <f t="shared" si="3"/>
      </c>
      <c r="M29" s="114">
        <f t="shared" si="0"/>
      </c>
      <c r="N29" s="404">
        <v>17</v>
      </c>
      <c r="O29" s="386">
        <v>8</v>
      </c>
    </row>
    <row r="30" spans="1:15" ht="30.75" customHeight="1">
      <c r="A30" s="393">
        <v>18</v>
      </c>
      <c r="B30" s="551"/>
      <c r="C30" s="552"/>
      <c r="D30" s="552"/>
      <c r="E30" s="81"/>
      <c r="F30" s="61"/>
      <c r="G30" s="132"/>
      <c r="H30" s="127"/>
      <c r="I30" s="113">
        <f t="shared" si="1"/>
      </c>
      <c r="J30" s="115"/>
      <c r="K30" s="113">
        <f t="shared" si="2"/>
      </c>
      <c r="L30" s="113">
        <f t="shared" si="3"/>
      </c>
      <c r="M30" s="114">
        <f t="shared" si="0"/>
      </c>
      <c r="N30" s="405">
        <v>18</v>
      </c>
      <c r="O30" s="386">
        <v>8</v>
      </c>
    </row>
    <row r="31" spans="1:15" ht="30.75" customHeight="1">
      <c r="A31" s="393">
        <v>19</v>
      </c>
      <c r="B31" s="551"/>
      <c r="C31" s="552"/>
      <c r="D31" s="552"/>
      <c r="E31" s="83"/>
      <c r="F31" s="61"/>
      <c r="G31" s="132"/>
      <c r="H31" s="127"/>
      <c r="I31" s="113">
        <f t="shared" si="1"/>
      </c>
      <c r="J31" s="115"/>
      <c r="K31" s="113">
        <f t="shared" si="2"/>
      </c>
      <c r="L31" s="113">
        <f t="shared" si="3"/>
      </c>
      <c r="M31" s="114">
        <f t="shared" si="0"/>
      </c>
      <c r="N31" s="404">
        <v>19</v>
      </c>
      <c r="O31" s="386">
        <v>8</v>
      </c>
    </row>
    <row r="32" spans="1:15" ht="30.75" customHeight="1" thickBot="1">
      <c r="A32" s="396">
        <v>20</v>
      </c>
      <c r="B32" s="553"/>
      <c r="C32" s="554"/>
      <c r="D32" s="554"/>
      <c r="E32" s="84"/>
      <c r="F32" s="63"/>
      <c r="G32" s="135"/>
      <c r="H32" s="129"/>
      <c r="I32" s="116">
        <f t="shared" si="1"/>
      </c>
      <c r="J32" s="117"/>
      <c r="K32" s="116">
        <f t="shared" si="2"/>
      </c>
      <c r="L32" s="116">
        <f t="shared" si="3"/>
      </c>
      <c r="M32" s="118">
        <f t="shared" si="0"/>
      </c>
      <c r="N32" s="406">
        <v>20</v>
      </c>
      <c r="O32" s="389">
        <v>8</v>
      </c>
    </row>
    <row r="33" spans="1:14" ht="21" customHeight="1" thickBot="1">
      <c r="A33" s="573" t="s">
        <v>16</v>
      </c>
      <c r="B33" s="574"/>
      <c r="C33" s="574"/>
      <c r="D33" s="574"/>
      <c r="E33" s="574"/>
      <c r="F33" s="574"/>
      <c r="G33" s="574"/>
      <c r="H33" s="574"/>
      <c r="I33" s="574"/>
      <c r="J33" s="66"/>
      <c r="K33" s="112">
        <f>SUM(K13:K32)</f>
        <v>1080000</v>
      </c>
      <c r="L33" s="112">
        <f>SUM(L13:L32)</f>
        <v>1000000</v>
      </c>
      <c r="M33" s="110">
        <f>SUM(M13:M32)</f>
        <v>1000000</v>
      </c>
      <c r="N33" s="12"/>
    </row>
    <row r="34" spans="1:20" ht="13.5" customHeight="1">
      <c r="A34" s="11"/>
      <c r="E34" s="69"/>
      <c r="F34" s="68"/>
      <c r="H34" s="5"/>
      <c r="N34" s="11"/>
      <c r="P34" s="5"/>
      <c r="R34" s="101"/>
      <c r="S34" s="98"/>
      <c r="T34" s="98"/>
    </row>
    <row r="35" spans="1:20" ht="13.5" customHeight="1">
      <c r="A35" s="5"/>
      <c r="D35" s="74"/>
      <c r="E35" s="68"/>
      <c r="F35" s="68"/>
      <c r="M35" s="85"/>
      <c r="N35" s="11"/>
      <c r="P35" s="5"/>
      <c r="Q35" s="85"/>
      <c r="R35" s="101"/>
      <c r="S35" s="98"/>
      <c r="T35" s="98"/>
    </row>
    <row r="36" spans="1:20" s="68" customFormat="1" ht="13.5" customHeight="1">
      <c r="A36" s="5"/>
      <c r="B36" s="1"/>
      <c r="C36" s="1"/>
      <c r="D36" s="1"/>
      <c r="E36" s="381"/>
      <c r="G36" s="1"/>
      <c r="H36" s="1"/>
      <c r="I36" s="1"/>
      <c r="J36" s="1"/>
      <c r="K36" s="1"/>
      <c r="L36" s="1"/>
      <c r="N36" s="13"/>
      <c r="O36" s="5"/>
      <c r="P36" s="5"/>
      <c r="R36" s="101"/>
      <c r="S36" s="99"/>
      <c r="T36" s="99"/>
    </row>
    <row r="37" spans="1:20" s="68" customFormat="1" ht="13.5" customHeight="1">
      <c r="A37" s="5"/>
      <c r="B37" s="1"/>
      <c r="C37" s="1"/>
      <c r="D37" s="1"/>
      <c r="G37" s="1"/>
      <c r="H37" s="1"/>
      <c r="I37" s="1"/>
      <c r="J37" s="1"/>
      <c r="K37" s="1"/>
      <c r="L37" s="1"/>
      <c r="M37" s="85"/>
      <c r="N37" s="5"/>
      <c r="O37" s="5"/>
      <c r="P37" s="5"/>
      <c r="Q37" s="85"/>
      <c r="R37" s="100"/>
      <c r="S37" s="99"/>
      <c r="T37" s="99"/>
    </row>
    <row r="38" spans="1:18" s="68" customFormat="1" ht="13.5" customHeight="1">
      <c r="A38" s="5"/>
      <c r="B38" s="1"/>
      <c r="C38" s="1"/>
      <c r="D38" s="1"/>
      <c r="G38" s="1"/>
      <c r="H38" s="1"/>
      <c r="I38" s="1"/>
      <c r="J38" s="1"/>
      <c r="K38" s="1"/>
      <c r="L38" s="1"/>
      <c r="M38" s="85"/>
      <c r="N38" s="5"/>
      <c r="O38" s="5"/>
      <c r="P38" s="5"/>
      <c r="Q38" s="85"/>
      <c r="R38" s="44"/>
    </row>
    <row r="39" spans="1:18" ht="13.5">
      <c r="A39" s="5"/>
      <c r="E39" s="69"/>
      <c r="F39" s="68"/>
      <c r="H39" s="5"/>
      <c r="M39" s="9"/>
      <c r="P39" s="5"/>
      <c r="Q39" s="9"/>
      <c r="R39" s="70"/>
    </row>
  </sheetData>
  <sheetProtection sheet="1"/>
  <mergeCells count="27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N11:N12"/>
    <mergeCell ref="O11:O12"/>
  </mergeCells>
  <dataValidations count="1">
    <dataValidation allowBlank="1" showInputMessage="1" showErrorMessage="1" imeMode="halfAlpha" sqref="I13:M32"/>
  </dataValidations>
  <hyperlinks>
    <hyperlink ref="B2" location="経費明細表!A1" display="戻る"/>
  </hyperlinks>
  <printOptions/>
  <pageMargins left="0.7" right="0.5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78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3.421875" style="15" customWidth="1"/>
    <col min="3" max="8" width="13.421875" style="15" customWidth="1"/>
    <col min="9" max="9" width="3.8515625" style="15" customWidth="1"/>
    <col min="10" max="10" width="14.421875" style="15" customWidth="1"/>
    <col min="11" max="14" width="13.7109375" style="15" customWidth="1"/>
    <col min="15" max="15" width="17.8515625" style="15" customWidth="1"/>
    <col min="16" max="16" width="18.00390625" style="15" customWidth="1"/>
    <col min="17" max="17" width="9.421875" style="15" customWidth="1"/>
    <col min="18" max="16384" width="9.00390625" style="15" customWidth="1"/>
  </cols>
  <sheetData>
    <row r="1" spans="1:13" s="47" customFormat="1" ht="15" customHeight="1">
      <c r="A1" s="47" t="s">
        <v>39</v>
      </c>
      <c r="M1" s="367"/>
    </row>
    <row r="2" s="47" customFormat="1" ht="15" customHeight="1"/>
    <row r="3" spans="1:17" s="47" customFormat="1" ht="15" customHeight="1">
      <c r="A3" s="48" t="s">
        <v>547</v>
      </c>
      <c r="M3" s="367"/>
      <c r="N3" s="55"/>
      <c r="O3" s="55"/>
      <c r="P3" s="55"/>
      <c r="Q3" s="55"/>
    </row>
    <row r="4" spans="1:17" s="47" customFormat="1" ht="8.25" customHeight="1">
      <c r="A4" s="48"/>
      <c r="M4" s="367"/>
      <c r="N4" s="55"/>
      <c r="O4" s="55"/>
      <c r="P4" s="55"/>
      <c r="Q4" s="55"/>
    </row>
    <row r="5" spans="3:17" s="47" customFormat="1" ht="15" customHeight="1">
      <c r="C5" s="47" t="s">
        <v>671</v>
      </c>
      <c r="K5" s="56"/>
      <c r="M5" s="367"/>
      <c r="N5" s="55"/>
      <c r="O5" s="55"/>
      <c r="P5" s="55"/>
      <c r="Q5" s="55"/>
    </row>
    <row r="6" spans="3:17" s="47" customFormat="1" ht="15" customHeight="1">
      <c r="C6" s="47" t="s">
        <v>672</v>
      </c>
      <c r="K6" s="56"/>
      <c r="M6" s="367"/>
      <c r="N6" s="55"/>
      <c r="O6" s="55"/>
      <c r="P6" s="55"/>
      <c r="Q6" s="55"/>
    </row>
    <row r="7" spans="3:17" s="47" customFormat="1" ht="15" customHeight="1">
      <c r="C7" s="407"/>
      <c r="D7" s="47" t="s">
        <v>670</v>
      </c>
      <c r="N7" s="55"/>
      <c r="O7" s="55"/>
      <c r="P7" s="55"/>
      <c r="Q7" s="55"/>
    </row>
    <row r="8" spans="3:17" s="47" customFormat="1" ht="15" customHeight="1">
      <c r="C8" s="48"/>
      <c r="E8" s="367"/>
      <c r="M8" s="367"/>
      <c r="N8" s="55"/>
      <c r="O8" s="55"/>
      <c r="P8" s="55"/>
      <c r="Q8" s="55"/>
    </row>
    <row r="9" spans="1:17" s="47" customFormat="1" ht="15" customHeight="1">
      <c r="A9" s="48" t="s">
        <v>659</v>
      </c>
      <c r="C9" s="48"/>
      <c r="N9" s="55"/>
      <c r="O9" s="55"/>
      <c r="P9" s="55"/>
      <c r="Q9" s="55"/>
    </row>
    <row r="10" spans="1:17" s="47" customFormat="1" ht="8.25" customHeight="1">
      <c r="A10" s="48"/>
      <c r="C10" s="48"/>
      <c r="N10" s="55"/>
      <c r="O10" s="55"/>
      <c r="P10" s="55"/>
      <c r="Q10" s="55"/>
    </row>
    <row r="11" spans="1:17" s="47" customFormat="1" ht="15" customHeight="1">
      <c r="A11" s="47">
        <v>1</v>
      </c>
      <c r="B11" s="47" t="s">
        <v>546</v>
      </c>
      <c r="M11" s="367"/>
      <c r="N11" s="55"/>
      <c r="O11" s="55"/>
      <c r="P11" s="55"/>
      <c r="Q11" s="55"/>
    </row>
    <row r="12" spans="3:17" s="47" customFormat="1" ht="21" customHeight="1">
      <c r="C12" s="409" t="s">
        <v>668</v>
      </c>
      <c r="D12" s="410"/>
      <c r="E12" s="410"/>
      <c r="F12" s="410"/>
      <c r="G12" s="410"/>
      <c r="H12" s="411"/>
      <c r="J12" s="6" t="s">
        <v>634</v>
      </c>
      <c r="K12" s="6"/>
      <c r="M12" s="367"/>
      <c r="N12" s="55"/>
      <c r="O12" s="55"/>
      <c r="P12" s="55"/>
      <c r="Q12" s="55"/>
    </row>
    <row r="13" spans="6:17" s="47" customFormat="1" ht="15" customHeight="1">
      <c r="F13" s="49"/>
      <c r="G13" s="49"/>
      <c r="H13" s="49"/>
      <c r="I13" s="50"/>
      <c r="J13" s="50"/>
      <c r="K13" s="51"/>
      <c r="M13" s="367"/>
      <c r="N13" s="55"/>
      <c r="O13" s="55"/>
      <c r="P13" s="55"/>
      <c r="Q13" s="55"/>
    </row>
    <row r="14" spans="1:17" s="47" customFormat="1" ht="15" customHeight="1">
      <c r="A14" s="47">
        <v>2</v>
      </c>
      <c r="B14" s="16" t="s">
        <v>660</v>
      </c>
      <c r="D14" s="16"/>
      <c r="E14" s="16"/>
      <c r="F14" s="16"/>
      <c r="G14" s="16"/>
      <c r="H14" s="16"/>
      <c r="I14" s="16"/>
      <c r="J14" s="16"/>
      <c r="M14" s="367"/>
      <c r="N14" s="55"/>
      <c r="O14" s="55"/>
      <c r="P14" s="55"/>
      <c r="Q14" s="55"/>
    </row>
    <row r="15" spans="3:14" s="47" customFormat="1" ht="15" customHeight="1">
      <c r="C15" s="55"/>
      <c r="D15" s="55"/>
      <c r="F15" s="55"/>
      <c r="G15" s="55"/>
      <c r="H15" s="55"/>
      <c r="I15" s="55"/>
      <c r="J15" s="16"/>
      <c r="N15" s="52"/>
    </row>
    <row r="16" spans="3:14" s="47" customFormat="1" ht="15" customHeight="1">
      <c r="C16" s="170">
        <v>2</v>
      </c>
      <c r="D16" s="151"/>
      <c r="E16" s="152"/>
      <c r="F16" s="152"/>
      <c r="G16" s="152"/>
      <c r="H16" s="153"/>
      <c r="I16" s="55"/>
      <c r="J16" s="6" t="s">
        <v>658</v>
      </c>
      <c r="N16" s="52"/>
    </row>
    <row r="17" spans="3:10" s="47" customFormat="1" ht="15" customHeight="1">
      <c r="C17" s="154"/>
      <c r="D17" s="155"/>
      <c r="E17" s="156"/>
      <c r="F17" s="156"/>
      <c r="G17" s="156"/>
      <c r="H17" s="157"/>
      <c r="I17" s="55"/>
      <c r="J17" s="55"/>
    </row>
    <row r="18" spans="3:10" s="47" customFormat="1" ht="15" customHeight="1">
      <c r="C18" s="158"/>
      <c r="D18" s="159"/>
      <c r="E18" s="159"/>
      <c r="F18" s="159"/>
      <c r="G18" s="159"/>
      <c r="H18" s="160"/>
      <c r="J18" s="55"/>
    </row>
    <row r="19" spans="2:9" s="47" customFormat="1" ht="15" customHeight="1">
      <c r="B19" s="50"/>
      <c r="C19" s="163"/>
      <c r="D19" s="55"/>
      <c r="F19" s="55"/>
      <c r="G19" s="55"/>
      <c r="H19" s="55"/>
      <c r="I19" s="55"/>
    </row>
    <row r="20" spans="1:10" s="47" customFormat="1" ht="15" customHeight="1">
      <c r="A20" s="146"/>
      <c r="B20" s="146"/>
      <c r="C20" s="55"/>
      <c r="H20" s="51"/>
      <c r="I20" s="51"/>
      <c r="J20" s="162"/>
    </row>
    <row r="21" spans="3:14" s="47" customFormat="1" ht="15" customHeight="1">
      <c r="C21" s="170">
        <v>1</v>
      </c>
      <c r="D21" s="151"/>
      <c r="E21" s="152"/>
      <c r="F21" s="152"/>
      <c r="G21" s="152"/>
      <c r="H21" s="153"/>
      <c r="I21" s="55"/>
      <c r="J21" s="6" t="s">
        <v>662</v>
      </c>
      <c r="K21" s="367"/>
      <c r="N21" s="52"/>
    </row>
    <row r="22" spans="3:11" s="47" customFormat="1" ht="15" customHeight="1">
      <c r="C22" s="154"/>
      <c r="D22" s="155"/>
      <c r="E22" s="156"/>
      <c r="F22" s="156"/>
      <c r="G22" s="156"/>
      <c r="H22" s="157"/>
      <c r="I22" s="55"/>
      <c r="J22" s="55"/>
      <c r="K22" s="367"/>
    </row>
    <row r="23" spans="3:10" s="47" customFormat="1" ht="15" customHeight="1">
      <c r="C23" s="158"/>
      <c r="D23" s="159"/>
      <c r="E23" s="159"/>
      <c r="F23" s="159"/>
      <c r="G23" s="159"/>
      <c r="H23" s="160"/>
      <c r="J23" s="55"/>
    </row>
    <row r="24" spans="2:9" s="47" customFormat="1" ht="15" customHeight="1">
      <c r="B24" s="50"/>
      <c r="C24" s="163"/>
      <c r="D24" s="55"/>
      <c r="F24" s="55"/>
      <c r="G24" s="55"/>
      <c r="H24" s="55"/>
      <c r="I24" s="55"/>
    </row>
    <row r="25" spans="8:10" s="52" customFormat="1" ht="15" customHeight="1">
      <c r="H25" s="161"/>
      <c r="I25" s="162"/>
      <c r="J25" s="55"/>
    </row>
    <row r="26" spans="1:16" s="47" customFormat="1" ht="15" customHeight="1">
      <c r="A26" s="47">
        <v>3</v>
      </c>
      <c r="B26" s="335" t="s">
        <v>637</v>
      </c>
      <c r="D26" s="17"/>
      <c r="E26" s="17"/>
      <c r="J26" s="55"/>
      <c r="K26" s="367"/>
      <c r="P26" s="53"/>
    </row>
    <row r="27" spans="2:16" s="47" customFormat="1" ht="15" customHeight="1">
      <c r="B27" s="17"/>
      <c r="D27" s="17"/>
      <c r="E27" s="17"/>
      <c r="P27" s="53"/>
    </row>
    <row r="28" spans="3:16" s="47" customFormat="1" ht="21" customHeight="1">
      <c r="C28" s="415" t="s">
        <v>657</v>
      </c>
      <c r="D28" s="416"/>
      <c r="E28" s="416"/>
      <c r="F28" s="416"/>
      <c r="G28" s="416"/>
      <c r="H28" s="417"/>
      <c r="I28" s="49"/>
      <c r="J28" s="6" t="s">
        <v>656</v>
      </c>
      <c r="O28" s="51"/>
      <c r="P28" s="16"/>
    </row>
    <row r="29" spans="3:16" s="47" customFormat="1" ht="15" customHeight="1">
      <c r="C29" s="17"/>
      <c r="D29" s="17"/>
      <c r="E29" s="17"/>
      <c r="F29" s="17"/>
      <c r="G29" s="17"/>
      <c r="H29" s="49"/>
      <c r="I29" s="49"/>
      <c r="K29" s="6"/>
      <c r="O29" s="51"/>
      <c r="P29" s="16"/>
    </row>
    <row r="30" spans="1:16" s="47" customFormat="1" ht="15" customHeight="1">
      <c r="A30" s="47">
        <v>4</v>
      </c>
      <c r="B30" s="17" t="s">
        <v>545</v>
      </c>
      <c r="D30" s="17"/>
      <c r="E30" s="17"/>
      <c r="F30" s="17"/>
      <c r="G30" s="17"/>
      <c r="J30" s="49"/>
      <c r="K30" s="51"/>
      <c r="O30" s="51"/>
      <c r="P30" s="16"/>
    </row>
    <row r="31" spans="2:7" s="47" customFormat="1" ht="15" customHeight="1">
      <c r="B31" s="17"/>
      <c r="D31" s="17"/>
      <c r="E31" s="17"/>
      <c r="F31" s="17"/>
      <c r="G31" s="17"/>
    </row>
    <row r="32" spans="3:10" s="47" customFormat="1" ht="21" customHeight="1">
      <c r="C32" s="412" t="s">
        <v>600</v>
      </c>
      <c r="D32" s="413"/>
      <c r="E32" s="413"/>
      <c r="F32" s="413"/>
      <c r="G32" s="413"/>
      <c r="H32" s="414"/>
      <c r="J32" s="6" t="s">
        <v>635</v>
      </c>
    </row>
    <row r="33" spans="3:11" s="47" customFormat="1" ht="21" customHeight="1">
      <c r="C33" s="412" t="s">
        <v>602</v>
      </c>
      <c r="D33" s="413"/>
      <c r="E33" s="413"/>
      <c r="F33" s="413"/>
      <c r="G33" s="413"/>
      <c r="H33" s="414"/>
      <c r="I33" s="49"/>
      <c r="J33" s="6" t="s">
        <v>636</v>
      </c>
      <c r="K33" s="6"/>
    </row>
    <row r="34" spans="3:10" s="47" customFormat="1" ht="15" customHeight="1">
      <c r="C34" s="17"/>
      <c r="D34" s="17"/>
      <c r="E34" s="17"/>
      <c r="F34" s="17"/>
      <c r="G34" s="17"/>
      <c r="H34" s="18"/>
      <c r="I34" s="49"/>
      <c r="J34" s="51"/>
    </row>
    <row r="35" spans="1:10" s="47" customFormat="1" ht="15" customHeight="1">
      <c r="A35" s="51" t="s">
        <v>638</v>
      </c>
      <c r="C35" s="17"/>
      <c r="D35" s="17"/>
      <c r="E35" s="17"/>
      <c r="F35" s="17"/>
      <c r="G35" s="17"/>
      <c r="H35" s="18"/>
      <c r="I35" s="49"/>
      <c r="J35" s="51"/>
    </row>
    <row r="36" spans="1:10" s="47" customFormat="1" ht="8.25" customHeight="1">
      <c r="A36" s="51"/>
      <c r="C36" s="17"/>
      <c r="D36" s="17"/>
      <c r="E36" s="17"/>
      <c r="F36" s="17"/>
      <c r="G36" s="17"/>
      <c r="H36" s="18"/>
      <c r="I36" s="49"/>
      <c r="J36" s="51"/>
    </row>
    <row r="37" spans="1:10" s="47" customFormat="1" ht="15" customHeight="1">
      <c r="A37" s="336" t="s">
        <v>675</v>
      </c>
      <c r="C37" s="17"/>
      <c r="D37" s="17"/>
      <c r="E37" s="17"/>
      <c r="F37" s="17"/>
      <c r="G37" s="17"/>
      <c r="H37" s="18"/>
      <c r="I37" s="49"/>
      <c r="J37" s="51"/>
    </row>
    <row r="38" s="47" customFormat="1" ht="15" customHeight="1">
      <c r="B38" s="47" t="s">
        <v>676</v>
      </c>
    </row>
    <row r="39" s="47" customFormat="1" ht="15" customHeight="1">
      <c r="B39" s="47" t="s">
        <v>681</v>
      </c>
    </row>
    <row r="40" spans="2:5" s="47" customFormat="1" ht="15" customHeight="1">
      <c r="B40" s="52" t="s">
        <v>679</v>
      </c>
      <c r="C40" s="52"/>
      <c r="D40" s="52"/>
      <c r="E40" s="52"/>
    </row>
    <row r="41" spans="2:5" s="47" customFormat="1" ht="15" customHeight="1">
      <c r="B41" s="57"/>
      <c r="C41" s="58" t="s">
        <v>551</v>
      </c>
      <c r="D41" s="57"/>
      <c r="E41" s="57"/>
    </row>
    <row r="42" spans="2:10" s="47" customFormat="1" ht="15" customHeight="1">
      <c r="B42" s="57"/>
      <c r="C42" s="58" t="s">
        <v>552</v>
      </c>
      <c r="D42" s="57"/>
      <c r="E42" s="57"/>
      <c r="J42" s="367"/>
    </row>
    <row r="43" spans="2:14" s="47" customFormat="1" ht="15" customHeight="1">
      <c r="B43" s="57"/>
      <c r="C43" s="58" t="s">
        <v>626</v>
      </c>
      <c r="D43" s="57"/>
      <c r="E43" s="57"/>
      <c r="M43" s="51"/>
      <c r="N43" s="51"/>
    </row>
    <row r="44" spans="2:5" s="47" customFormat="1" ht="15" customHeight="1">
      <c r="B44" s="57"/>
      <c r="C44" s="58" t="s">
        <v>627</v>
      </c>
      <c r="D44" s="58"/>
      <c r="E44" s="57"/>
    </row>
    <row r="45" spans="2:14" s="47" customFormat="1" ht="15" customHeight="1">
      <c r="B45" s="57"/>
      <c r="C45" s="58" t="s">
        <v>628</v>
      </c>
      <c r="D45" s="58"/>
      <c r="E45" s="57"/>
      <c r="M45" s="14"/>
      <c r="N45" s="14"/>
    </row>
    <row r="46" spans="13:17" s="47" customFormat="1" ht="8.25" customHeight="1">
      <c r="M46" s="14"/>
      <c r="N46" s="14"/>
      <c r="O46" s="51"/>
      <c r="P46" s="51"/>
      <c r="Q46" s="51"/>
    </row>
    <row r="47" spans="1:17" s="47" customFormat="1" ht="15" customHeight="1">
      <c r="A47" s="51"/>
      <c r="B47" s="51" t="s">
        <v>641</v>
      </c>
      <c r="H47" s="54"/>
      <c r="M47"/>
      <c r="N47"/>
      <c r="O47" s="51"/>
      <c r="P47" s="51"/>
      <c r="Q47" s="51"/>
    </row>
    <row r="48" spans="1:17" s="47" customFormat="1" ht="15" customHeight="1">
      <c r="A48" s="51"/>
      <c r="B48" s="51" t="s">
        <v>639</v>
      </c>
      <c r="M48"/>
      <c r="N48" s="15"/>
      <c r="O48" s="51"/>
      <c r="P48" s="51"/>
      <c r="Q48" s="51"/>
    </row>
    <row r="49" spans="1:17" s="47" customFormat="1" ht="15" customHeight="1">
      <c r="A49" s="51"/>
      <c r="B49" s="51" t="s">
        <v>642</v>
      </c>
      <c r="M49"/>
      <c r="N49" s="15"/>
      <c r="O49" s="51"/>
      <c r="P49" s="51"/>
      <c r="Q49" s="51"/>
    </row>
    <row r="50" spans="1:17" s="47" customFormat="1" ht="15" customHeight="1">
      <c r="A50" s="51"/>
      <c r="B50" s="51" t="s">
        <v>640</v>
      </c>
      <c r="M50" s="14"/>
      <c r="N50" s="14"/>
      <c r="O50" s="51"/>
      <c r="P50" s="337"/>
      <c r="Q50" s="337"/>
    </row>
    <row r="51" spans="1:17" s="47" customFormat="1" ht="15" customHeight="1">
      <c r="A51" s="337"/>
      <c r="B51" s="51" t="s">
        <v>663</v>
      </c>
      <c r="M51" s="14"/>
      <c r="N51" s="14"/>
      <c r="O51" s="51"/>
      <c r="P51" s="51"/>
      <c r="Q51" s="51"/>
    </row>
    <row r="52" spans="13:14" s="47" customFormat="1" ht="15" customHeight="1">
      <c r="M52" s="14"/>
      <c r="N52" s="14"/>
    </row>
    <row r="53" spans="1:11" s="14" customFormat="1" ht="15" customHeight="1">
      <c r="A53" s="338" t="s">
        <v>643</v>
      </c>
      <c r="B53" s="338"/>
      <c r="C53" s="339"/>
      <c r="D53" s="43"/>
      <c r="E53" s="33"/>
      <c r="F53" s="33"/>
      <c r="G53" s="33"/>
      <c r="H53" s="43"/>
      <c r="I53" s="32"/>
      <c r="K53" s="34"/>
    </row>
    <row r="54" spans="1:11" s="14" customFormat="1" ht="15" customHeight="1">
      <c r="A54" s="338"/>
      <c r="B54" s="17" t="s">
        <v>648</v>
      </c>
      <c r="C54" s="339"/>
      <c r="D54" s="43"/>
      <c r="E54" s="33"/>
      <c r="F54" s="33"/>
      <c r="G54" s="33"/>
      <c r="H54" s="43"/>
      <c r="I54" s="32"/>
      <c r="K54" s="34"/>
    </row>
    <row r="55" spans="1:14" ht="15" customHeight="1">
      <c r="A55" s="14"/>
      <c r="B55" s="47" t="s">
        <v>680</v>
      </c>
      <c r="C55" s="14"/>
      <c r="D55" s="43"/>
      <c r="M55" s="14"/>
      <c r="N55" s="14"/>
    </row>
    <row r="56" spans="1:14" ht="15" customHeight="1">
      <c r="A56" s="47"/>
      <c r="B56" s="340"/>
      <c r="C56" s="341" t="s">
        <v>644</v>
      </c>
      <c r="D56" s="340"/>
      <c r="M56" s="14"/>
      <c r="N56" s="14"/>
    </row>
    <row r="57" ht="8.25" customHeight="1"/>
    <row r="58" spans="1:14" s="382" customFormat="1" ht="15" customHeight="1">
      <c r="A58" s="15"/>
      <c r="B58" s="382" t="s">
        <v>645</v>
      </c>
      <c r="M58" s="15"/>
      <c r="N58" s="15"/>
    </row>
    <row r="59" ht="15" customHeight="1">
      <c r="B59" s="382" t="s">
        <v>647</v>
      </c>
    </row>
    <row r="60" ht="15" customHeight="1">
      <c r="B60" s="383" t="s">
        <v>646</v>
      </c>
    </row>
    <row r="62" s="14" customFormat="1" ht="15" customHeight="1"/>
    <row r="63" s="14" customFormat="1" ht="15" customHeight="1"/>
    <row r="64" s="14" customFormat="1" ht="15" customHeight="1"/>
    <row r="65" s="14" customFormat="1" ht="15" customHeight="1"/>
    <row r="66" s="14" customFormat="1" ht="15" customHeight="1"/>
    <row r="67" s="14" customFormat="1" ht="15" customHeight="1"/>
    <row r="68" s="14" customFormat="1" ht="15" customHeight="1"/>
    <row r="69" s="14" customFormat="1" ht="15" customHeight="1"/>
    <row r="70" s="14" customFormat="1" ht="15" customHeight="1"/>
    <row r="71" spans="13:14" s="14" customFormat="1" ht="15" customHeight="1">
      <c r="M71" s="15"/>
      <c r="N71" s="15"/>
    </row>
    <row r="72" spans="13:14" s="14" customFormat="1" ht="15" customHeight="1">
      <c r="M72" s="15"/>
      <c r="N72" s="15"/>
    </row>
    <row r="73" spans="13:14" s="14" customFormat="1" ht="15" customHeight="1">
      <c r="M73" s="15"/>
      <c r="N73" s="15"/>
    </row>
    <row r="74" spans="13:14" s="14" customFormat="1" ht="15" customHeight="1">
      <c r="M74" s="15"/>
      <c r="N74" s="15"/>
    </row>
    <row r="75" spans="13:14" s="14" customFormat="1" ht="15" customHeight="1">
      <c r="M75" s="15"/>
      <c r="N75" s="15"/>
    </row>
    <row r="76" spans="13:14" s="14" customFormat="1" ht="15" customHeight="1">
      <c r="M76" s="15"/>
      <c r="N76" s="15"/>
    </row>
    <row r="77" spans="13:14" s="14" customFormat="1" ht="18" customHeight="1">
      <c r="M77" s="15"/>
      <c r="N77" s="15"/>
    </row>
    <row r="78" spans="13:14" s="14" customFormat="1" ht="18" customHeight="1">
      <c r="M78" s="15"/>
      <c r="N78" s="15"/>
    </row>
    <row r="79" ht="18" customHeight="1"/>
  </sheetData>
  <sheetProtection sheet="1"/>
  <mergeCells count="4">
    <mergeCell ref="C12:H12"/>
    <mergeCell ref="C33:H33"/>
    <mergeCell ref="C32:H32"/>
    <mergeCell ref="C28:H28"/>
  </mergeCells>
  <hyperlinks>
    <hyperlink ref="C43" location="技術導入費!A1" display="　　技術導入費"/>
    <hyperlink ref="C44" location="運搬費!A1" display="運搬費"/>
    <hyperlink ref="C45" location="専門家経費!A1" display="専門家経費"/>
    <hyperlink ref="C41" location="'機械装置費（50万円以上）'!A1" display="機械装置費（50万円以上）"/>
    <hyperlink ref="C42" location="'機械装置費（50万円未満）'!A1" display="機械装置費（50万円未満）"/>
    <hyperlink ref="C56" location="経費明細表!A1" display="経費明細表"/>
  </hyperlinks>
  <printOptions horizontalCentered="1"/>
  <pageMargins left="0.31496062992125984" right="0.7086614173228347" top="0.7480314960629921" bottom="0.1968503937007874" header="0.31496062992125984" footer="0.31496062992125984"/>
  <pageSetup fitToHeight="1" fitToWidth="1" horizontalDpi="600" verticalDpi="600" orientation="landscape" paperSize="8" scale="9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66FF"/>
  </sheetPr>
  <dimension ref="B2:H10"/>
  <sheetViews>
    <sheetView zoomScalePageLayoutView="0" workbookViewId="0" topLeftCell="A1">
      <selection activeCell="F22" sqref="F22"/>
    </sheetView>
  </sheetViews>
  <sheetFormatPr defaultColWidth="9.140625" defaultRowHeight="15"/>
  <cols>
    <col min="2" max="2" width="3.140625" style="164" bestFit="1" customWidth="1"/>
    <col min="3" max="3" width="25.140625" style="0" customWidth="1"/>
    <col min="5" max="5" width="3.140625" style="164" bestFit="1" customWidth="1"/>
    <col min="6" max="6" width="27.8515625" style="165" customWidth="1"/>
    <col min="7" max="7" width="12.421875" style="167" bestFit="1" customWidth="1"/>
    <col min="8" max="8" width="12.421875" style="169" bestFit="1" customWidth="1"/>
    <col min="10" max="10" width="3.140625" style="0" bestFit="1" customWidth="1"/>
    <col min="11" max="11" width="40.8515625" style="0" bestFit="1" customWidth="1"/>
    <col min="12" max="12" width="22.00390625" style="0" bestFit="1" customWidth="1"/>
  </cols>
  <sheetData>
    <row r="2" spans="2:8" ht="13.5">
      <c r="B2" s="150" t="s">
        <v>610</v>
      </c>
      <c r="C2" s="150" t="s">
        <v>609</v>
      </c>
      <c r="E2" s="150" t="s">
        <v>610</v>
      </c>
      <c r="F2" s="351" t="s">
        <v>609</v>
      </c>
      <c r="G2" s="147" t="s">
        <v>608</v>
      </c>
      <c r="H2" s="147" t="s">
        <v>618</v>
      </c>
    </row>
    <row r="3" spans="2:8" ht="13.5">
      <c r="B3" s="150">
        <v>1</v>
      </c>
      <c r="C3" s="148" t="s">
        <v>616</v>
      </c>
      <c r="E3" s="150">
        <v>1</v>
      </c>
      <c r="F3" s="148" t="s">
        <v>607</v>
      </c>
      <c r="G3" s="149">
        <v>10000000</v>
      </c>
      <c r="H3" s="149">
        <v>1000000</v>
      </c>
    </row>
    <row r="4" spans="2:8" ht="13.5">
      <c r="B4" s="150">
        <v>2</v>
      </c>
      <c r="C4" s="148" t="s">
        <v>617</v>
      </c>
      <c r="E4" s="166">
        <v>2</v>
      </c>
      <c r="F4" s="148" t="s">
        <v>606</v>
      </c>
      <c r="G4" s="149">
        <v>5000000</v>
      </c>
      <c r="H4" s="149">
        <v>1000000</v>
      </c>
    </row>
    <row r="5" ht="13.5">
      <c r="E5" s="168"/>
    </row>
    <row r="6" ht="13.5">
      <c r="E6" s="168"/>
    </row>
    <row r="7" ht="13.5">
      <c r="E7" s="168"/>
    </row>
    <row r="8" ht="13.5">
      <c r="E8" s="168"/>
    </row>
    <row r="9" ht="13.5">
      <c r="E9" s="168"/>
    </row>
    <row r="10" ht="13.5">
      <c r="E10" s="168"/>
    </row>
  </sheetData>
  <sheetProtection/>
  <printOptions heading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7">
    <tabColor rgb="FFFFC000"/>
    <pageSetUpPr fitToPage="1"/>
  </sheetPr>
  <dimension ref="A1:BF121"/>
  <sheetViews>
    <sheetView showGridLines="0" zoomScale="70" zoomScaleNormal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.57421875" style="210" customWidth="1"/>
    <col min="2" max="2" width="11.57421875" style="210" customWidth="1"/>
    <col min="3" max="3" width="19.00390625" style="210" customWidth="1"/>
    <col min="4" max="4" width="4.421875" style="210" customWidth="1"/>
    <col min="5" max="5" width="21.421875" style="210" customWidth="1"/>
    <col min="6" max="6" width="4.421875" style="210" customWidth="1"/>
    <col min="7" max="7" width="21.421875" style="210" customWidth="1"/>
    <col min="8" max="8" width="4.57421875" style="210" customWidth="1"/>
    <col min="9" max="9" width="21.421875" style="210" customWidth="1"/>
    <col min="10" max="10" width="4.421875" style="210" customWidth="1"/>
    <col min="11" max="11" width="21.421875" style="210" customWidth="1"/>
    <col min="12" max="12" width="5.7109375" style="210" customWidth="1"/>
    <col min="13" max="13" width="22.7109375" style="210" customWidth="1"/>
    <col min="14" max="14" width="12.7109375" style="210" customWidth="1"/>
    <col min="15" max="15" width="5.28125" style="210" customWidth="1"/>
    <col min="16" max="16" width="47.140625" style="210" bestFit="1" customWidth="1"/>
    <col min="17" max="17" width="25.421875" style="213" customWidth="1"/>
    <col min="18" max="18" width="18.57421875" style="213" customWidth="1"/>
    <col min="19" max="19" width="25.421875" style="213" customWidth="1"/>
    <col min="20" max="20" width="32.421875" style="213" customWidth="1"/>
    <col min="21" max="21" width="26.28125" style="210" customWidth="1"/>
    <col min="22" max="22" width="18.28125" style="210" customWidth="1"/>
    <col min="23" max="24" width="19.7109375" style="312" customWidth="1"/>
    <col min="25" max="30" width="20.421875" style="210" customWidth="1"/>
    <col min="31" max="32" width="16.8515625" style="210" customWidth="1"/>
    <col min="33" max="33" width="31.140625" style="210" bestFit="1" customWidth="1"/>
    <col min="34" max="34" width="21.8515625" style="210" customWidth="1"/>
    <col min="35" max="35" width="35.28125" style="210" customWidth="1"/>
    <col min="36" max="36" width="31.140625" style="210" bestFit="1" customWidth="1"/>
    <col min="37" max="37" width="11.8515625" style="210" bestFit="1" customWidth="1"/>
    <col min="38" max="38" width="35.28125" style="210" customWidth="1"/>
    <col min="39" max="39" width="31.140625" style="210" bestFit="1" customWidth="1"/>
    <col min="40" max="40" width="11.8515625" style="210" bestFit="1" customWidth="1"/>
    <col min="41" max="41" width="35.28125" style="312" customWidth="1"/>
    <col min="42" max="42" width="19.28125" style="210" customWidth="1"/>
    <col min="43" max="43" width="5.7109375" style="210" customWidth="1"/>
    <col min="44" max="45" width="11.140625" style="210" bestFit="1" customWidth="1"/>
    <col min="46" max="46" width="6.7109375" style="210" bestFit="1" customWidth="1"/>
    <col min="47" max="47" width="45.57421875" style="210" bestFit="1" customWidth="1"/>
    <col min="48" max="48" width="10.28125" style="210" bestFit="1" customWidth="1"/>
    <col min="49" max="49" width="9.421875" style="210" bestFit="1" customWidth="1"/>
    <col min="50" max="50" width="4.57421875" style="210" bestFit="1" customWidth="1"/>
    <col min="51" max="51" width="8.421875" style="210" bestFit="1" customWidth="1"/>
    <col min="52" max="52" width="4.57421875" style="210" bestFit="1" customWidth="1"/>
    <col min="53" max="53" width="15.421875" style="210" bestFit="1" customWidth="1"/>
    <col min="54" max="54" width="4.57421875" style="210" bestFit="1" customWidth="1"/>
    <col min="55" max="55" width="18.28125" style="210" bestFit="1" customWidth="1"/>
    <col min="56" max="56" width="6.8515625" style="210" bestFit="1" customWidth="1"/>
    <col min="57" max="57" width="14.00390625" style="210" customWidth="1"/>
    <col min="58" max="58" width="13.8515625" style="210" customWidth="1"/>
    <col min="59" max="59" width="17.28125" style="210" customWidth="1"/>
    <col min="60" max="16384" width="9.00390625" style="210" customWidth="1"/>
  </cols>
  <sheetData>
    <row r="1" spans="1:41" s="205" customFormat="1" ht="13.5">
      <c r="A1" s="204"/>
      <c r="E1" s="206"/>
      <c r="F1" s="207"/>
      <c r="H1" s="204"/>
      <c r="N1" s="204"/>
      <c r="O1" s="204"/>
      <c r="P1" s="204"/>
      <c r="R1" s="208"/>
      <c r="AO1" s="204"/>
    </row>
    <row r="2" spans="1:41" s="205" customFormat="1" ht="17.25">
      <c r="A2" s="204"/>
      <c r="B2" s="202"/>
      <c r="E2" s="206"/>
      <c r="F2" s="207"/>
      <c r="H2" s="204"/>
      <c r="N2" s="204"/>
      <c r="O2" s="204"/>
      <c r="P2" s="368"/>
      <c r="R2" s="208"/>
      <c r="AO2" s="204"/>
    </row>
    <row r="3" spans="1:41" s="205" customFormat="1" ht="24">
      <c r="A3" s="204"/>
      <c r="E3" s="206"/>
      <c r="F3" s="207"/>
      <c r="H3" s="204"/>
      <c r="N3" s="204"/>
      <c r="O3" s="204"/>
      <c r="P3" s="204"/>
      <c r="R3" s="208"/>
      <c r="V3" s="331"/>
      <c r="W3" s="331"/>
      <c r="X3" s="331"/>
      <c r="Y3" s="331"/>
      <c r="Z3" s="331"/>
      <c r="AA3" s="331"/>
      <c r="AB3" s="331"/>
      <c r="AC3" s="331"/>
      <c r="AD3" s="331"/>
      <c r="AF3" s="209"/>
      <c r="AO3" s="204"/>
    </row>
    <row r="4" spans="2:40" ht="18.75">
      <c r="B4" s="328" t="s">
        <v>598</v>
      </c>
      <c r="C4" s="212"/>
      <c r="D4" s="212"/>
      <c r="E4" s="212"/>
      <c r="F4" s="212"/>
      <c r="G4" s="213"/>
      <c r="H4" s="213"/>
      <c r="I4" s="213"/>
      <c r="J4" s="213"/>
      <c r="K4" s="213"/>
      <c r="L4" s="213"/>
      <c r="M4" s="213"/>
      <c r="N4" s="213"/>
      <c r="V4" s="543" t="str">
        <f>"（事業者名　：　"&amp;'基本情報入力（使い方）'!C12&amp;")"</f>
        <v>（事業者名　：　Ｂ金属株式会社)</v>
      </c>
      <c r="W4" s="543"/>
      <c r="X4" s="543"/>
      <c r="Y4" s="543"/>
      <c r="Z4" s="543"/>
      <c r="AA4" s="363"/>
      <c r="AB4" s="363"/>
      <c r="AC4" s="363"/>
      <c r="AD4" s="363"/>
      <c r="AN4" s="214"/>
    </row>
    <row r="5" spans="2:30" ht="24">
      <c r="B5" s="211"/>
      <c r="D5" s="418"/>
      <c r="E5" s="418"/>
      <c r="F5" s="418"/>
      <c r="G5" s="418"/>
      <c r="P5" s="215" t="s">
        <v>518</v>
      </c>
      <c r="Q5" s="216"/>
      <c r="R5" s="216"/>
      <c r="S5" s="210"/>
      <c r="V5" s="217" t="s">
        <v>567</v>
      </c>
      <c r="W5" s="210"/>
      <c r="X5" s="218" t="s">
        <v>568</v>
      </c>
      <c r="Y5" s="219"/>
      <c r="Z5" s="219"/>
      <c r="AA5" s="363"/>
      <c r="AB5" s="363"/>
      <c r="AC5" s="363"/>
      <c r="AD5" s="363"/>
    </row>
    <row r="6" spans="2:57" s="205" customFormat="1" ht="24">
      <c r="B6" s="431" t="str">
        <f>"（事業者名　：　"&amp;'基本情報入力（使い方）'!C12&amp;")　　"&amp;事業類型&amp;"　"&amp;Q35</f>
        <v>（事業者名　：　Ｂ金属株式会社)　　ものづくり技術　一般型</v>
      </c>
      <c r="C6" s="431"/>
      <c r="D6" s="431"/>
      <c r="E6" s="431"/>
      <c r="F6" s="431"/>
      <c r="G6" s="431"/>
      <c r="H6" s="431"/>
      <c r="I6" s="431"/>
      <c r="J6" s="431"/>
      <c r="K6" s="431"/>
      <c r="L6" s="221"/>
      <c r="M6" s="221"/>
      <c r="N6" s="222" t="s">
        <v>0</v>
      </c>
      <c r="O6" s="210"/>
      <c r="P6" s="517" t="s">
        <v>34</v>
      </c>
      <c r="Q6" s="223" t="s">
        <v>565</v>
      </c>
      <c r="R6" s="224"/>
      <c r="S6" s="225"/>
      <c r="U6" s="210"/>
      <c r="V6" s="503" t="s">
        <v>34</v>
      </c>
      <c r="W6" s="488" t="s">
        <v>615</v>
      </c>
      <c r="X6" s="489"/>
      <c r="Y6" s="489"/>
      <c r="Z6" s="490"/>
      <c r="AA6" s="209"/>
      <c r="AB6" s="209"/>
      <c r="AC6" s="209"/>
      <c r="AD6" s="209"/>
      <c r="AE6" s="209"/>
      <c r="AF6" s="210"/>
      <c r="AG6" s="210"/>
      <c r="AH6" s="210"/>
      <c r="AI6" s="210"/>
      <c r="AJ6" s="210"/>
      <c r="AK6" s="210"/>
      <c r="AL6" s="210"/>
      <c r="AM6" s="210"/>
      <c r="AN6" s="210"/>
      <c r="AO6" s="312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</row>
    <row r="7" spans="1:57" s="205" customFormat="1" ht="33" customHeight="1">
      <c r="A7" s="213"/>
      <c r="B7" s="425" t="s">
        <v>17</v>
      </c>
      <c r="C7" s="426"/>
      <c r="D7" s="429" t="s">
        <v>664</v>
      </c>
      <c r="E7" s="430"/>
      <c r="F7" s="425" t="s">
        <v>558</v>
      </c>
      <c r="G7" s="426"/>
      <c r="H7" s="425" t="s">
        <v>665</v>
      </c>
      <c r="I7" s="535"/>
      <c r="J7" s="425" t="s">
        <v>666</v>
      </c>
      <c r="K7" s="426"/>
      <c r="L7" s="533" t="s">
        <v>566</v>
      </c>
      <c r="M7" s="534"/>
      <c r="N7" s="535"/>
      <c r="O7" s="210"/>
      <c r="P7" s="518"/>
      <c r="Q7" s="500" t="str">
        <f>事業類型&amp;":"&amp;$Q$35</f>
        <v>ものづくり技術:一般型</v>
      </c>
      <c r="R7" s="501"/>
      <c r="S7" s="502"/>
      <c r="U7" s="210"/>
      <c r="V7" s="504"/>
      <c r="W7" s="491"/>
      <c r="X7" s="492"/>
      <c r="Y7" s="492"/>
      <c r="Z7" s="493"/>
      <c r="AA7" s="209"/>
      <c r="AB7" s="209"/>
      <c r="AC7" s="209"/>
      <c r="AD7" s="209"/>
      <c r="AE7" s="209"/>
      <c r="AF7" s="210"/>
      <c r="AG7" s="210"/>
      <c r="AH7" s="210"/>
      <c r="AI7" s="210"/>
      <c r="AJ7" s="210"/>
      <c r="AK7" s="210"/>
      <c r="AL7" s="210"/>
      <c r="AM7" s="210"/>
      <c r="AN7" s="210"/>
      <c r="AO7" s="312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</row>
    <row r="8" spans="2:26" ht="30" customHeight="1">
      <c r="B8" s="427"/>
      <c r="C8" s="428"/>
      <c r="D8" s="536" t="s">
        <v>557</v>
      </c>
      <c r="E8" s="537"/>
      <c r="F8" s="538" t="s">
        <v>559</v>
      </c>
      <c r="G8" s="539"/>
      <c r="H8" s="538" t="s">
        <v>560</v>
      </c>
      <c r="I8" s="539"/>
      <c r="J8" s="427" t="s">
        <v>561</v>
      </c>
      <c r="K8" s="428"/>
      <c r="L8" s="540" t="s">
        <v>667</v>
      </c>
      <c r="M8" s="541"/>
      <c r="N8" s="542"/>
      <c r="P8" s="226"/>
      <c r="Q8" s="223" t="s">
        <v>37</v>
      </c>
      <c r="R8" s="227"/>
      <c r="S8" s="228"/>
      <c r="V8" s="247" t="s">
        <v>653</v>
      </c>
      <c r="W8" s="505" t="s">
        <v>625</v>
      </c>
      <c r="X8" s="506"/>
      <c r="Y8" s="506"/>
      <c r="Z8" s="507"/>
    </row>
    <row r="9" spans="1:26" ht="42.75" customHeight="1">
      <c r="A9" s="221"/>
      <c r="B9" s="432" t="s">
        <v>623</v>
      </c>
      <c r="C9" s="433"/>
      <c r="D9" s="229"/>
      <c r="E9" s="230">
        <f>'機械装置費（50万円以上）'!K33</f>
        <v>11340000</v>
      </c>
      <c r="F9" s="231"/>
      <c r="G9" s="232">
        <f>'機械装置費（50万円以上）'!L33</f>
        <v>10500000</v>
      </c>
      <c r="H9" s="233"/>
      <c r="I9" s="232">
        <f>'機械装置費（50万円以上）'!M33</f>
        <v>10500000</v>
      </c>
      <c r="J9" s="233">
        <f>IF(K9&gt;I9*2/3,"×","")</f>
      </c>
      <c r="K9" s="232">
        <f>T18</f>
        <v>6999999</v>
      </c>
      <c r="L9" s="234" t="s">
        <v>678</v>
      </c>
      <c r="M9" s="235"/>
      <c r="N9" s="236"/>
      <c r="P9" s="173" t="str">
        <f>AO27</f>
        <v>○</v>
      </c>
      <c r="Q9" s="237"/>
      <c r="R9" s="238"/>
      <c r="S9" s="199">
        <f>補助上限額</f>
        <v>10000000</v>
      </c>
      <c r="V9" s="174" t="str">
        <f>IF(OR(W18="×",W19="×",W20="×",W21="×",W22="×"),"×","○")</f>
        <v>○</v>
      </c>
      <c r="W9" s="508"/>
      <c r="X9" s="509"/>
      <c r="Y9" s="509"/>
      <c r="Z9" s="510"/>
    </row>
    <row r="10" spans="2:31" ht="42.75" customHeight="1">
      <c r="B10" s="445" t="s">
        <v>624</v>
      </c>
      <c r="C10" s="446"/>
      <c r="D10" s="239"/>
      <c r="E10" s="240">
        <f>'機械装置費（50万円未満）'!K33</f>
        <v>1296000</v>
      </c>
      <c r="F10" s="241"/>
      <c r="G10" s="242">
        <f>'機械装置費（50万円未満）'!L33</f>
        <v>1200000</v>
      </c>
      <c r="H10" s="243"/>
      <c r="I10" s="242">
        <f>'機械装置費（50万円未満）'!M33</f>
        <v>1200000</v>
      </c>
      <c r="J10" s="243">
        <f>IF(K10&gt;I10*2/3,"×","")</f>
      </c>
      <c r="K10" s="242">
        <f>T19</f>
        <v>799998</v>
      </c>
      <c r="L10" s="244" t="s">
        <v>556</v>
      </c>
      <c r="M10" s="245"/>
      <c r="N10" s="246"/>
      <c r="P10" s="226"/>
      <c r="Q10" s="223" t="s">
        <v>618</v>
      </c>
      <c r="R10" s="227"/>
      <c r="S10" s="228"/>
      <c r="U10" s="374"/>
      <c r="V10" s="250" t="s">
        <v>654</v>
      </c>
      <c r="W10" s="223" t="s">
        <v>630</v>
      </c>
      <c r="X10" s="227"/>
      <c r="Y10" s="227"/>
      <c r="Z10" s="251"/>
      <c r="AA10" s="364"/>
      <c r="AB10" s="364"/>
      <c r="AC10" s="364"/>
      <c r="AD10" s="364"/>
      <c r="AE10" s="248"/>
    </row>
    <row r="11" spans="2:31" ht="42.75" customHeight="1">
      <c r="B11" s="445" t="s">
        <v>29</v>
      </c>
      <c r="C11" s="446"/>
      <c r="D11" s="239"/>
      <c r="E11" s="240">
        <f>'技術導入費'!K33</f>
        <v>1944000</v>
      </c>
      <c r="F11" s="241"/>
      <c r="G11" s="242">
        <f>'技術導入費'!L33</f>
        <v>1800000</v>
      </c>
      <c r="H11" s="243"/>
      <c r="I11" s="242">
        <f>'技術導入費'!M33</f>
        <v>1800000</v>
      </c>
      <c r="J11" s="243">
        <f>IF(K11&gt;I11*2/3,"×","")</f>
      </c>
      <c r="K11" s="242">
        <f>T20</f>
        <v>1074629</v>
      </c>
      <c r="L11" s="245"/>
      <c r="M11" s="245"/>
      <c r="N11" s="246"/>
      <c r="P11" s="175" t="str">
        <f>AO28</f>
        <v>○</v>
      </c>
      <c r="Q11" s="237"/>
      <c r="R11" s="238"/>
      <c r="S11" s="199">
        <f>補助下限額</f>
        <v>1000000</v>
      </c>
      <c r="V11" s="175" t="str">
        <f>AO29</f>
        <v>○</v>
      </c>
      <c r="W11" s="511" t="str">
        <f>"("&amp;AM29&amp;")"</f>
        <v>(機械装置費で補助対象経費にして単価５０万円以上の設備投資が必要)</v>
      </c>
      <c r="X11" s="512"/>
      <c r="Y11" s="512"/>
      <c r="Z11" s="513"/>
      <c r="AB11" s="365"/>
      <c r="AC11" s="365"/>
      <c r="AD11" s="365"/>
      <c r="AE11" s="176"/>
    </row>
    <row r="12" spans="2:32" ht="42.75" customHeight="1">
      <c r="B12" s="445" t="s">
        <v>30</v>
      </c>
      <c r="C12" s="446"/>
      <c r="D12" s="239"/>
      <c r="E12" s="240">
        <f>'運搬費'!K33</f>
        <v>955800</v>
      </c>
      <c r="F12" s="241"/>
      <c r="G12" s="242">
        <f>'運搬費'!L33</f>
        <v>885000</v>
      </c>
      <c r="H12" s="243"/>
      <c r="I12" s="242">
        <f>'運搬費'!M33</f>
        <v>885000</v>
      </c>
      <c r="J12" s="243">
        <f>IF(K12&gt;I12*2/3,"×","")</f>
      </c>
      <c r="K12" s="242">
        <f>T21</f>
        <v>528359</v>
      </c>
      <c r="L12" s="249"/>
      <c r="M12" s="249"/>
      <c r="N12" s="246"/>
      <c r="V12" s="379"/>
      <c r="W12" s="506"/>
      <c r="X12" s="506"/>
      <c r="Y12" s="506"/>
      <c r="Z12" s="506"/>
      <c r="AA12" s="363"/>
      <c r="AB12" s="363"/>
      <c r="AC12" s="363"/>
      <c r="AD12" s="363"/>
      <c r="AF12" s="176"/>
    </row>
    <row r="13" spans="2:34" ht="42.75" customHeight="1">
      <c r="B13" s="445" t="s">
        <v>550</v>
      </c>
      <c r="C13" s="446"/>
      <c r="D13" s="342"/>
      <c r="E13" s="343">
        <f>'専門家経費'!K33</f>
        <v>1080000</v>
      </c>
      <c r="F13" s="344"/>
      <c r="G13" s="345">
        <f>'専門家経費'!L33</f>
        <v>1000000</v>
      </c>
      <c r="H13" s="346"/>
      <c r="I13" s="345">
        <f>'専門家経費'!M33</f>
        <v>1000000</v>
      </c>
      <c r="J13" s="346">
        <f>IF(K13&gt;I13*2/3,"×","")</f>
      </c>
      <c r="K13" s="345">
        <f>T22</f>
        <v>597015</v>
      </c>
      <c r="L13" s="249"/>
      <c r="M13" s="249"/>
      <c r="N13" s="252"/>
      <c r="P13" s="369"/>
      <c r="U13" s="373"/>
      <c r="V13" s="380"/>
      <c r="W13" s="529"/>
      <c r="X13" s="529"/>
      <c r="Y13" s="529"/>
      <c r="Z13" s="529"/>
      <c r="AA13" s="365"/>
      <c r="AB13" s="365"/>
      <c r="AC13" s="365"/>
      <c r="AD13" s="365"/>
      <c r="AF13" s="176"/>
      <c r="AG13" s="213"/>
      <c r="AH13" s="213"/>
    </row>
    <row r="14" spans="2:32" ht="42.75" customHeight="1" thickBot="1">
      <c r="B14" s="455" t="s">
        <v>537</v>
      </c>
      <c r="C14" s="456"/>
      <c r="D14" s="362" t="s">
        <v>562</v>
      </c>
      <c r="E14" s="347">
        <f>SUM(E9:E13)</f>
        <v>16615800</v>
      </c>
      <c r="F14" s="42"/>
      <c r="G14" s="347">
        <f>SUM(G9:G13)</f>
        <v>15385000</v>
      </c>
      <c r="H14" s="362" t="s">
        <v>563</v>
      </c>
      <c r="I14" s="347">
        <f>SUM(I9:I13)</f>
        <v>15385000</v>
      </c>
      <c r="J14" s="362" t="s">
        <v>564</v>
      </c>
      <c r="K14" s="347">
        <f>SUM(K9:K13)</f>
        <v>10000000</v>
      </c>
      <c r="L14" s="332"/>
      <c r="M14" s="333"/>
      <c r="N14" s="252"/>
      <c r="P14" s="255"/>
      <c r="Q14" s="261" t="s">
        <v>539</v>
      </c>
      <c r="R14" s="262"/>
      <c r="S14" s="262"/>
      <c r="T14" s="263"/>
      <c r="U14" s="264"/>
      <c r="V14" s="265"/>
      <c r="W14" s="266"/>
      <c r="X14" s="265"/>
      <c r="Y14" s="265"/>
      <c r="Z14" s="267"/>
      <c r="AA14" s="353"/>
      <c r="AB14" s="353"/>
      <c r="AE14" s="176"/>
      <c r="AF14" s="213"/>
    </row>
    <row r="15" spans="2:41" ht="30" customHeight="1" thickTop="1">
      <c r="B15" s="187"/>
      <c r="C15" s="213"/>
      <c r="D15" s="213"/>
      <c r="E15" s="213"/>
      <c r="F15" s="213"/>
      <c r="G15" s="213"/>
      <c r="H15" s="213"/>
      <c r="K15" s="472">
        <f>補助上限額</f>
        <v>10000000</v>
      </c>
      <c r="L15" s="472"/>
      <c r="M15" s="472"/>
      <c r="N15" s="472"/>
      <c r="P15" s="205"/>
      <c r="Q15" s="269" t="s">
        <v>19</v>
      </c>
      <c r="R15" s="497" t="s">
        <v>33</v>
      </c>
      <c r="S15" s="269" t="s">
        <v>19</v>
      </c>
      <c r="T15" s="269" t="s">
        <v>19</v>
      </c>
      <c r="U15" s="514" t="s">
        <v>519</v>
      </c>
      <c r="V15" s="478" t="s">
        <v>34</v>
      </c>
      <c r="W15" s="270" t="s">
        <v>573</v>
      </c>
      <c r="X15" s="270" t="s">
        <v>574</v>
      </c>
      <c r="Y15" s="494" t="s">
        <v>522</v>
      </c>
      <c r="Z15" s="353"/>
      <c r="AA15" s="353"/>
      <c r="AD15" s="176"/>
      <c r="AE15" s="213"/>
      <c r="AN15" s="312"/>
      <c r="AO15" s="210"/>
    </row>
    <row r="16" spans="1:52" s="213" customFormat="1" ht="30" customHeight="1">
      <c r="A16" s="210"/>
      <c r="B16" s="221"/>
      <c r="C16" s="189"/>
      <c r="L16" s="182"/>
      <c r="M16" s="182"/>
      <c r="N16" s="210"/>
      <c r="O16" s="210"/>
      <c r="P16" s="369"/>
      <c r="Q16" s="273" t="s">
        <v>520</v>
      </c>
      <c r="R16" s="498"/>
      <c r="S16" s="273" t="s">
        <v>521</v>
      </c>
      <c r="T16" s="273" t="s">
        <v>20</v>
      </c>
      <c r="U16" s="515"/>
      <c r="V16" s="479"/>
      <c r="W16" s="524" t="s">
        <v>622</v>
      </c>
      <c r="X16" s="531" t="s">
        <v>629</v>
      </c>
      <c r="Y16" s="495"/>
      <c r="Z16" s="353"/>
      <c r="AA16" s="353"/>
      <c r="AB16" s="210"/>
      <c r="AC16" s="210"/>
      <c r="AD16" s="210"/>
      <c r="AE16" s="210"/>
      <c r="AF16" s="210"/>
      <c r="AG16" s="210"/>
      <c r="AH16" s="210"/>
      <c r="AI16" s="210"/>
      <c r="AJ16" s="210"/>
      <c r="AN16" s="356"/>
      <c r="AZ16" s="254"/>
    </row>
    <row r="17" spans="1:44" s="213" customFormat="1" ht="30" customHeight="1" thickBot="1">
      <c r="A17" s="210"/>
      <c r="B17" s="221"/>
      <c r="C17" s="189"/>
      <c r="D17" s="189"/>
      <c r="E17" s="182"/>
      <c r="F17" s="182"/>
      <c r="G17" s="182"/>
      <c r="H17" s="182"/>
      <c r="J17" s="210"/>
      <c r="K17" s="369"/>
      <c r="L17" s="210"/>
      <c r="M17" s="210"/>
      <c r="N17" s="183"/>
      <c r="O17" s="210"/>
      <c r="P17" s="205"/>
      <c r="Q17" s="278" t="s">
        <v>21</v>
      </c>
      <c r="R17" s="499"/>
      <c r="S17" s="274" t="s">
        <v>21</v>
      </c>
      <c r="T17" s="274" t="s">
        <v>21</v>
      </c>
      <c r="U17" s="516"/>
      <c r="V17" s="480"/>
      <c r="W17" s="525"/>
      <c r="X17" s="532"/>
      <c r="Y17" s="496"/>
      <c r="Z17" s="353"/>
      <c r="AA17" s="353"/>
      <c r="AB17" s="210"/>
      <c r="AC17" s="210"/>
      <c r="AD17" s="210"/>
      <c r="AE17" s="210"/>
      <c r="AF17" s="210"/>
      <c r="AG17" s="210"/>
      <c r="AH17" s="210"/>
      <c r="AI17" s="210"/>
      <c r="AJ17" s="210"/>
      <c r="AN17" s="356"/>
      <c r="AR17" s="254"/>
    </row>
    <row r="18" spans="1:44" s="213" customFormat="1" ht="30" customHeight="1" thickTop="1">
      <c r="A18" s="210"/>
      <c r="D18" s="189"/>
      <c r="E18" s="182"/>
      <c r="F18" s="182"/>
      <c r="G18" s="182"/>
      <c r="H18" s="182"/>
      <c r="I18" s="210"/>
      <c r="O18" s="210"/>
      <c r="P18" s="229" t="s">
        <v>548</v>
      </c>
      <c r="Q18" s="171">
        <f>'機械装置費（50万円以上）'!Q33</f>
        <v>6999999</v>
      </c>
      <c r="R18" s="172">
        <f>IF($S$18&gt;0,1,"")</f>
        <v>1</v>
      </c>
      <c r="S18" s="35">
        <f>MIN(Q18,Q25)</f>
        <v>6999999</v>
      </c>
      <c r="T18" s="35">
        <f>IF(S18=0,0,MIN(S18,Q25))</f>
        <v>6999999</v>
      </c>
      <c r="U18" s="36">
        <f>K9-Q18</f>
        <v>0</v>
      </c>
      <c r="V18" s="360" t="str">
        <f>IF(AND(W18&lt;&gt;"×",X18&lt;&gt;"×"),"○","×")</f>
        <v>○</v>
      </c>
      <c r="W18" s="360" t="str">
        <f>IF(AND(E9&gt;=G9,G9&gt;=I9),"○","×")</f>
        <v>○</v>
      </c>
      <c r="X18" s="200" t="str">
        <f>AO29</f>
        <v>○</v>
      </c>
      <c r="Y18" s="548" t="str">
        <f>IF(OR(V18="×",V19="×",V20="×",V21="×",V22="×",,P9="×",P11="×",V11="×",V9="×",V13="×"),"×","○")</f>
        <v>○</v>
      </c>
      <c r="Z18" s="353"/>
      <c r="AA18" s="353"/>
      <c r="AB18" s="210"/>
      <c r="AC18" s="210"/>
      <c r="AD18" s="210"/>
      <c r="AE18" s="210"/>
      <c r="AF18" s="210"/>
      <c r="AG18" s="210"/>
      <c r="AH18" s="210"/>
      <c r="AI18" s="210"/>
      <c r="AJ18" s="210"/>
      <c r="AN18" s="356"/>
      <c r="AR18" s="254"/>
    </row>
    <row r="19" spans="1:48" s="213" customFormat="1" ht="30" customHeight="1">
      <c r="A19" s="210"/>
      <c r="O19" s="210"/>
      <c r="P19" s="239" t="s">
        <v>549</v>
      </c>
      <c r="Q19" s="138">
        <f>'機械装置費（50万円未満）'!Q33</f>
        <v>799998</v>
      </c>
      <c r="R19" s="94">
        <f>IF($S$19&gt;0,1,"")</f>
        <v>1</v>
      </c>
      <c r="S19" s="38">
        <f>MIN(Q19,Q25)</f>
        <v>799998</v>
      </c>
      <c r="T19" s="38">
        <f>IF(S19=0,0,MIN(S19,(Q25-S18)))</f>
        <v>799998</v>
      </c>
      <c r="U19" s="39">
        <f>K10-Q19</f>
        <v>0</v>
      </c>
      <c r="V19" s="179" t="str">
        <f>IF(AND(W19&lt;&gt;"×",X19&lt;&gt;"×"),"○","×")</f>
        <v>○</v>
      </c>
      <c r="W19" s="179" t="str">
        <f>IF(AND(E10&gt;=G10,G10&gt;=I10),"○","×")</f>
        <v>○</v>
      </c>
      <c r="X19" s="201"/>
      <c r="Y19" s="549"/>
      <c r="Z19" s="353"/>
      <c r="AA19" s="353"/>
      <c r="AB19" s="210"/>
      <c r="AC19" s="210"/>
      <c r="AD19" s="176"/>
      <c r="AF19" s="210"/>
      <c r="AG19" s="210"/>
      <c r="AH19" s="210"/>
      <c r="AI19" s="210"/>
      <c r="AJ19" s="210"/>
      <c r="AK19" s="210"/>
      <c r="AL19" s="210"/>
      <c r="AM19" s="210"/>
      <c r="AN19" s="312"/>
      <c r="AO19" s="210"/>
      <c r="AV19" s="254"/>
    </row>
    <row r="20" spans="1:48" s="213" customFormat="1" ht="30" customHeight="1">
      <c r="A20" s="210"/>
      <c r="B20" s="329" t="s">
        <v>599</v>
      </c>
      <c r="C20" s="256"/>
      <c r="D20" s="257"/>
      <c r="E20" s="257"/>
      <c r="F20" s="257"/>
      <c r="G20" s="210"/>
      <c r="H20" s="257"/>
      <c r="I20" s="210"/>
      <c r="J20" s="210"/>
      <c r="K20" s="210"/>
      <c r="L20" s="210"/>
      <c r="M20" s="210"/>
      <c r="N20" s="258"/>
      <c r="O20" s="260"/>
      <c r="P20" s="239" t="s">
        <v>29</v>
      </c>
      <c r="Q20" s="37">
        <f>IF(I11="",0,ROUNDDOWN(I11*2/3,0))</f>
        <v>1200000</v>
      </c>
      <c r="R20" s="94">
        <f>IF(Q20=0,"",IF(SUM($Q$18:$Q$19)&gt;0,RANK(S20,$S$20:$S$22)+1,RANK(S20,$S$20:$S$22)))</f>
        <v>2</v>
      </c>
      <c r="S20" s="38">
        <f>IF(SUM($S$18:$S$19)-$Q$25&gt;=0,0,ROUNDDOWN(Q20/$Q$24*$Q$26,0))</f>
        <v>1074628</v>
      </c>
      <c r="T20" s="38">
        <f>IF($S$24-S20=0,S20+$S$28,S20)</f>
        <v>1074629</v>
      </c>
      <c r="U20" s="39">
        <f>K11-Q20</f>
        <v>-125371</v>
      </c>
      <c r="V20" s="179" t="str">
        <f>IF(AND(W20&lt;&gt;"×",X20&lt;&gt;"×"),"○","×")</f>
        <v>○</v>
      </c>
      <c r="W20" s="179" t="str">
        <f>IF(AND(E11&gt;=G11,G11&gt;=I11),"○","×")</f>
        <v>○</v>
      </c>
      <c r="X20" s="201"/>
      <c r="Y20" s="549"/>
      <c r="Z20" s="353"/>
      <c r="AA20" s="353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312"/>
      <c r="AO20" s="210"/>
      <c r="AV20" s="254"/>
    </row>
    <row r="21" spans="1:49" s="213" customFormat="1" ht="29.25" customHeight="1">
      <c r="A21" s="210"/>
      <c r="B21" s="330"/>
      <c r="C21" s="259"/>
      <c r="D21" s="257"/>
      <c r="E21" s="257"/>
      <c r="F21" s="257"/>
      <c r="G21" s="210"/>
      <c r="H21" s="257"/>
      <c r="I21" s="210"/>
      <c r="J21" s="210"/>
      <c r="K21" s="210"/>
      <c r="L21" s="210"/>
      <c r="M21" s="210"/>
      <c r="N21" s="210"/>
      <c r="O21" s="260"/>
      <c r="P21" s="239" t="s">
        <v>30</v>
      </c>
      <c r="Q21" s="37">
        <f>IF(I12="",0,ROUNDDOWN(I12*2/3,0))</f>
        <v>590000</v>
      </c>
      <c r="R21" s="94">
        <f>IF(Q21=0,"",IF(SUM($Q$18:$Q$19)&gt;0,RANK(S21,$S$20:$S$22)+1,RANK(S21,$S$20:$S$22)))</f>
        <v>4</v>
      </c>
      <c r="S21" s="38">
        <f>IF(SUM($S$18:$S$19)-$Q$25&gt;=0,0,ROUNDDOWN(Q21/$Q$24*$Q$26,0))</f>
        <v>528359</v>
      </c>
      <c r="T21" s="38">
        <f>IF($S$24-S21=0,S21+$S$28,S21)</f>
        <v>528359</v>
      </c>
      <c r="U21" s="39">
        <f>K12-Q21</f>
        <v>-61641</v>
      </c>
      <c r="V21" s="179" t="str">
        <f>IF(AND(W21&lt;&gt;"×",X21&lt;&gt;"×"),"○","×")</f>
        <v>○</v>
      </c>
      <c r="W21" s="179" t="str">
        <f>IF(AND(E12&gt;=G12,G12&gt;=I12),"○","×")</f>
        <v>○</v>
      </c>
      <c r="X21" s="201"/>
      <c r="Y21" s="549"/>
      <c r="Z21" s="353"/>
      <c r="AA21" s="353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312"/>
      <c r="AO21" s="210"/>
      <c r="AP21" s="210"/>
      <c r="AW21" s="254"/>
    </row>
    <row r="22" spans="1:49" s="213" customFormat="1" ht="29.25" customHeight="1" thickBot="1">
      <c r="A22" s="210"/>
      <c r="B22" s="268"/>
      <c r="C22" s="268"/>
      <c r="D22" s="257"/>
      <c r="E22" s="257"/>
      <c r="F22" s="257"/>
      <c r="G22" s="210"/>
      <c r="H22" s="257"/>
      <c r="I22" s="210"/>
      <c r="J22" s="210"/>
      <c r="K22" s="210"/>
      <c r="L22" s="210"/>
      <c r="M22" s="210"/>
      <c r="N22" s="210"/>
      <c r="O22" s="260"/>
      <c r="P22" s="239" t="s">
        <v>550</v>
      </c>
      <c r="Q22" s="37">
        <f>IF(I13="",0,ROUNDDOWN(I13*2/3,0))</f>
        <v>666666</v>
      </c>
      <c r="R22" s="94">
        <f>IF(Q22=0,"",IF(SUM($Q$18:$Q$19)&gt;0,RANK(S22,$S$20:$S$22)+1,RANK(S22,$S$20:$S$22)))</f>
        <v>3</v>
      </c>
      <c r="S22" s="38">
        <f>IF(SUM($S$18:$S$19)-$Q$25&gt;=0,0,ROUNDDOWN(Q22/$Q$24*$Q$26,0))</f>
        <v>597015</v>
      </c>
      <c r="T22" s="38">
        <f>IF($S$24-S22=0,S22+$S$28,S22)</f>
        <v>597015</v>
      </c>
      <c r="U22" s="41">
        <f>K13-Q22</f>
        <v>-69651</v>
      </c>
      <c r="V22" s="361" t="str">
        <f>IF(AND(W22&lt;&gt;"×",X22&lt;&gt;"×"),"○","×")</f>
        <v>○</v>
      </c>
      <c r="W22" s="361" t="str">
        <f>IF(AND(E13&gt;=G13,G13&gt;=I13),"○","×")</f>
        <v>○</v>
      </c>
      <c r="X22" s="352"/>
      <c r="Y22" s="550"/>
      <c r="Z22" s="353"/>
      <c r="AA22" s="353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312"/>
      <c r="AO22" s="210"/>
      <c r="AP22" s="210"/>
      <c r="AW22" s="254"/>
    </row>
    <row r="23" spans="1:50" s="213" customFormat="1" ht="29.25" customHeight="1" thickTop="1">
      <c r="A23" s="210"/>
      <c r="B23" s="459" t="s">
        <v>23</v>
      </c>
      <c r="C23" s="459"/>
      <c r="D23" s="459"/>
      <c r="E23" s="459"/>
      <c r="F23" s="459"/>
      <c r="G23" s="210"/>
      <c r="H23" s="272"/>
      <c r="I23" s="434" t="s">
        <v>528</v>
      </c>
      <c r="J23" s="434"/>
      <c r="K23" s="434"/>
      <c r="L23" s="210"/>
      <c r="M23" s="210"/>
      <c r="N23" s="210"/>
      <c r="O23" s="260"/>
      <c r="P23" s="303" t="s">
        <v>28</v>
      </c>
      <c r="Q23" s="40">
        <f>SUM(Q18:Q22)</f>
        <v>10256663</v>
      </c>
      <c r="R23" s="304"/>
      <c r="S23" s="42">
        <f>SUM(S18:S22)</f>
        <v>9999999</v>
      </c>
      <c r="T23" s="40">
        <f>SUM(T18:T22)</f>
        <v>10000000</v>
      </c>
      <c r="U23" s="305"/>
      <c r="V23" s="306" t="s">
        <v>538</v>
      </c>
      <c r="W23" s="180"/>
      <c r="X23" s="181"/>
      <c r="Y23" s="181"/>
      <c r="Z23" s="353"/>
      <c r="AA23" s="353"/>
      <c r="AB23" s="353"/>
      <c r="AC23" s="353"/>
      <c r="AD23" s="353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312"/>
      <c r="AP23" s="210"/>
      <c r="AQ23" s="210"/>
      <c r="AX23" s="254"/>
    </row>
    <row r="24" spans="2:31" ht="29.25" customHeight="1">
      <c r="B24" s="447" t="s">
        <v>24</v>
      </c>
      <c r="C24" s="448"/>
      <c r="D24" s="447" t="s">
        <v>631</v>
      </c>
      <c r="E24" s="448"/>
      <c r="F24" s="447" t="s">
        <v>529</v>
      </c>
      <c r="G24" s="448"/>
      <c r="H24" s="277"/>
      <c r="I24" s="435" t="s">
        <v>24</v>
      </c>
      <c r="J24" s="436"/>
      <c r="K24" s="447" t="s">
        <v>631</v>
      </c>
      <c r="L24" s="448"/>
      <c r="M24" s="435" t="s">
        <v>25</v>
      </c>
      <c r="N24" s="436"/>
      <c r="O24" s="283"/>
      <c r="P24" s="308" t="s">
        <v>540</v>
      </c>
      <c r="Q24" s="309">
        <f>Q23-SUM(Q18:Q19)</f>
        <v>2456666</v>
      </c>
      <c r="R24" s="308" t="s">
        <v>541</v>
      </c>
      <c r="S24" s="103">
        <f>IF(ISERROR(VLOOKUP(2,$R$18:$S$22,2,FALSE)),0,VLOOKUP(2,$R$18:$S$22,2,FALSE))</f>
        <v>1074628</v>
      </c>
      <c r="T24" s="310" t="s">
        <v>632</v>
      </c>
      <c r="U24" s="220"/>
      <c r="V24" s="311" t="s">
        <v>661</v>
      </c>
      <c r="X24" s="210"/>
      <c r="Z24" s="353"/>
      <c r="AA24" s="353"/>
      <c r="AB24" s="353"/>
      <c r="AC24" s="353"/>
      <c r="AD24" s="353"/>
      <c r="AE24" s="267"/>
    </row>
    <row r="25" spans="1:41" s="221" customFormat="1" ht="30" customHeight="1">
      <c r="A25" s="210"/>
      <c r="B25" s="449"/>
      <c r="C25" s="450"/>
      <c r="D25" s="449"/>
      <c r="E25" s="450"/>
      <c r="F25" s="449"/>
      <c r="G25" s="450"/>
      <c r="H25" s="208"/>
      <c r="I25" s="437"/>
      <c r="J25" s="438"/>
      <c r="K25" s="449"/>
      <c r="L25" s="450"/>
      <c r="M25" s="437"/>
      <c r="N25" s="438"/>
      <c r="O25" s="283"/>
      <c r="P25" s="308" t="s">
        <v>542</v>
      </c>
      <c r="Q25" s="309">
        <f>MIN(Q23,補助上限額)</f>
        <v>10000000</v>
      </c>
      <c r="R25" s="308" t="s">
        <v>543</v>
      </c>
      <c r="S25" s="103">
        <f>SUMIF(R18:R22,2,S18:S22)</f>
        <v>1074628</v>
      </c>
      <c r="T25" s="310" t="s">
        <v>544</v>
      </c>
      <c r="U25" s="220"/>
      <c r="V25" s="210"/>
      <c r="W25" s="210"/>
      <c r="Y25" s="210"/>
      <c r="Z25" s="323"/>
      <c r="AA25" s="323"/>
      <c r="AB25" s="323"/>
      <c r="AC25" s="353"/>
      <c r="AD25" s="353"/>
      <c r="AE25" s="271"/>
      <c r="AF25" s="522" t="s">
        <v>621</v>
      </c>
      <c r="AG25" s="526" t="s">
        <v>607</v>
      </c>
      <c r="AH25" s="527"/>
      <c r="AI25" s="528"/>
      <c r="AJ25" s="530" t="s">
        <v>606</v>
      </c>
      <c r="AK25" s="527"/>
      <c r="AL25" s="527"/>
      <c r="AM25" s="519" t="s">
        <v>614</v>
      </c>
      <c r="AN25" s="520"/>
      <c r="AO25" s="521"/>
    </row>
    <row r="26" spans="2:41" ht="36.75" customHeight="1" thickBot="1">
      <c r="B26" s="423" t="s">
        <v>530</v>
      </c>
      <c r="C26" s="424"/>
      <c r="D26" s="419">
        <f>D30-D27-D28-D29</f>
        <v>6615800</v>
      </c>
      <c r="E26" s="420"/>
      <c r="F26" s="439"/>
      <c r="G26" s="440"/>
      <c r="H26" s="288"/>
      <c r="I26" s="453" t="s">
        <v>26</v>
      </c>
      <c r="J26" s="454"/>
      <c r="K26" s="419">
        <v>0</v>
      </c>
      <c r="L26" s="420"/>
      <c r="M26" s="441"/>
      <c r="N26" s="442"/>
      <c r="O26" s="283"/>
      <c r="P26" s="308" t="s">
        <v>655</v>
      </c>
      <c r="Q26" s="309">
        <f>MAX(Q25-SUM(Q18:Q19),0)</f>
        <v>2200003</v>
      </c>
      <c r="R26" s="308" t="s">
        <v>596</v>
      </c>
      <c r="S26" s="45">
        <f>MIN(Q25-(S23-SUM(S18:S19)),Q25-S23)</f>
        <v>1</v>
      </c>
      <c r="T26" s="313"/>
      <c r="W26" s="210"/>
      <c r="X26" s="369"/>
      <c r="Z26" s="323"/>
      <c r="AA26" s="323"/>
      <c r="AB26" s="323"/>
      <c r="AC26" s="353"/>
      <c r="AD26" s="353"/>
      <c r="AE26" s="271"/>
      <c r="AF26" s="523"/>
      <c r="AG26" s="275" t="s">
        <v>611</v>
      </c>
      <c r="AH26" s="276" t="s">
        <v>612</v>
      </c>
      <c r="AI26" s="276" t="s">
        <v>613</v>
      </c>
      <c r="AJ26" s="276" t="s">
        <v>611</v>
      </c>
      <c r="AK26" s="276" t="s">
        <v>612</v>
      </c>
      <c r="AL26" s="375" t="s">
        <v>613</v>
      </c>
      <c r="AM26" s="275" t="s">
        <v>611</v>
      </c>
      <c r="AN26" s="276" t="s">
        <v>612</v>
      </c>
      <c r="AO26" s="276" t="s">
        <v>613</v>
      </c>
    </row>
    <row r="27" spans="2:41" ht="30" customHeight="1" thickTop="1">
      <c r="B27" s="457" t="s">
        <v>531</v>
      </c>
      <c r="C27" s="458"/>
      <c r="D27" s="421">
        <f>K14</f>
        <v>10000000</v>
      </c>
      <c r="E27" s="422"/>
      <c r="F27" s="462"/>
      <c r="G27" s="463"/>
      <c r="H27" s="292"/>
      <c r="I27" s="453" t="s">
        <v>532</v>
      </c>
      <c r="J27" s="454"/>
      <c r="K27" s="460">
        <f>K29-K26-K28</f>
        <v>10000000</v>
      </c>
      <c r="L27" s="461"/>
      <c r="M27" s="469" t="str">
        <f>IF(K27=0,"",'基本情報入力（使い方）'!C28)</f>
        <v>△△信用金庫　○○支店</v>
      </c>
      <c r="N27" s="470"/>
      <c r="O27" s="283"/>
      <c r="P27" s="355"/>
      <c r="Q27" s="348"/>
      <c r="R27" s="308" t="s">
        <v>597</v>
      </c>
      <c r="S27" s="46">
        <f>IF(S24=0,0,S25/S24)</f>
        <v>1</v>
      </c>
      <c r="T27" s="314"/>
      <c r="U27" s="315"/>
      <c r="W27" s="210"/>
      <c r="X27" s="210"/>
      <c r="Z27" s="323"/>
      <c r="AA27" s="323"/>
      <c r="AB27" s="323"/>
      <c r="AC27" s="353"/>
      <c r="AD27" s="353"/>
      <c r="AE27" s="271"/>
      <c r="AF27" s="279" t="s">
        <v>37</v>
      </c>
      <c r="AG27" s="280">
        <v>10000000</v>
      </c>
      <c r="AH27" s="177">
        <f>$K$14</f>
        <v>10000000</v>
      </c>
      <c r="AI27" s="281" t="str">
        <f>IF(AG27-AH27&lt;=0,"○","×")</f>
        <v>○</v>
      </c>
      <c r="AJ27" s="177">
        <v>5000000</v>
      </c>
      <c r="AK27" s="177">
        <f>$K$14</f>
        <v>10000000</v>
      </c>
      <c r="AL27" s="376" t="str">
        <f>IF(AK27-AJ27&lt;=0,"○","×")</f>
        <v>×</v>
      </c>
      <c r="AM27" s="378">
        <f>IF('基本情報入力（使い方）'!$C$21=1,AG27,IF('基本情報入力（使い方）'!$C$21=2,AJ27))</f>
        <v>10000000</v>
      </c>
      <c r="AN27" s="282">
        <f>IF('基本情報入力（使い方）'!$C$21=1,AH27,IF('基本情報入力（使い方）'!$C$21=2,AK27))</f>
        <v>10000000</v>
      </c>
      <c r="AO27" s="357" t="str">
        <f>IF('基本情報入力（使い方）'!$C$21=1,AI27,IF('基本情報入力（使い方）'!$C$21=2,AL27))</f>
        <v>○</v>
      </c>
    </row>
    <row r="28" spans="2:41" ht="30" customHeight="1">
      <c r="B28" s="423" t="s">
        <v>533</v>
      </c>
      <c r="C28" s="424"/>
      <c r="D28" s="419">
        <v>0</v>
      </c>
      <c r="E28" s="420"/>
      <c r="F28" s="443">
        <f>IF(D28=0,"",'基本情報入力（使い方）'!C28)</f>
      </c>
      <c r="G28" s="444"/>
      <c r="H28" s="293"/>
      <c r="I28" s="453" t="s">
        <v>27</v>
      </c>
      <c r="J28" s="454"/>
      <c r="K28" s="419">
        <v>0</v>
      </c>
      <c r="L28" s="420"/>
      <c r="M28" s="476"/>
      <c r="N28" s="477"/>
      <c r="O28" s="283"/>
      <c r="P28" s="471"/>
      <c r="Q28" s="471"/>
      <c r="R28" s="317" t="s">
        <v>35</v>
      </c>
      <c r="S28" s="45">
        <f>IF(S27=0,0,ROUNDDOWN(S26/S27,0))</f>
        <v>1</v>
      </c>
      <c r="T28" s="314"/>
      <c r="U28" s="315"/>
      <c r="W28" s="210"/>
      <c r="X28" s="210"/>
      <c r="Z28" s="323"/>
      <c r="AA28" s="323"/>
      <c r="AB28" s="323"/>
      <c r="AC28" s="353"/>
      <c r="AD28" s="353"/>
      <c r="AE28" s="284"/>
      <c r="AF28" s="285" t="s">
        <v>618</v>
      </c>
      <c r="AG28" s="286">
        <v>1000000</v>
      </c>
      <c r="AH28" s="178">
        <f>$K$14</f>
        <v>10000000</v>
      </c>
      <c r="AI28" s="287" t="str">
        <f>IF(AH28-AG28&gt;=0,"○","×")</f>
        <v>○</v>
      </c>
      <c r="AJ28" s="178">
        <v>1000000</v>
      </c>
      <c r="AK28" s="178">
        <f>$K$14</f>
        <v>10000000</v>
      </c>
      <c r="AL28" s="377" t="str">
        <f>IF(AK28-AJ28&gt;=0,"○","×")</f>
        <v>○</v>
      </c>
      <c r="AM28" s="378">
        <f>IF('基本情報入力（使い方）'!$C$21=1,AG28,IF('基本情報入力（使い方）'!$C$21=2,AJ28))</f>
        <v>1000000</v>
      </c>
      <c r="AN28" s="282">
        <f>IF('基本情報入力（使い方）'!$C$21=1,AH28,IF('基本情報入力（使い方）'!$C$21=2,AK28))</f>
        <v>10000000</v>
      </c>
      <c r="AO28" s="357" t="str">
        <f>IF('基本情報入力（使い方）'!$C$21=1,AI28,IF('基本情報入力（使い方）'!$C$21=2,AL28))</f>
        <v>○</v>
      </c>
    </row>
    <row r="29" spans="2:41" ht="30" customHeight="1">
      <c r="B29" s="423" t="s">
        <v>534</v>
      </c>
      <c r="C29" s="424"/>
      <c r="D29" s="419">
        <v>0</v>
      </c>
      <c r="E29" s="420"/>
      <c r="F29" s="464"/>
      <c r="G29" s="465"/>
      <c r="H29" s="288"/>
      <c r="I29" s="451" t="s">
        <v>535</v>
      </c>
      <c r="J29" s="452"/>
      <c r="K29" s="460">
        <f>D27</f>
        <v>10000000</v>
      </c>
      <c r="L29" s="461"/>
      <c r="M29" s="441"/>
      <c r="N29" s="442"/>
      <c r="O29" s="283"/>
      <c r="P29" s="349"/>
      <c r="Q29" s="254"/>
      <c r="W29" s="210"/>
      <c r="X29" s="210"/>
      <c r="AC29" s="353"/>
      <c r="AD29" s="353"/>
      <c r="AE29" s="284"/>
      <c r="AF29" s="289" t="s">
        <v>38</v>
      </c>
      <c r="AG29" s="290" t="s">
        <v>620</v>
      </c>
      <c r="AH29" s="291">
        <f>$I$9</f>
        <v>10500000</v>
      </c>
      <c r="AI29" s="287" t="str">
        <f>IF(AH29&gt;=500000,"○","×")</f>
        <v>○</v>
      </c>
      <c r="AJ29" s="290" t="s">
        <v>620</v>
      </c>
      <c r="AK29" s="291">
        <f>$I$9</f>
        <v>10500000</v>
      </c>
      <c r="AL29" s="377" t="str">
        <f>IF(AK29&gt;=500000,"○","×")</f>
        <v>○</v>
      </c>
      <c r="AM29" s="378" t="str">
        <f>IF('基本情報入力（使い方）'!$C$21=1,AG29,IF('基本情報入力（使い方）'!$C$21=2,AJ29))</f>
        <v>機械装置費で補助対象経費にして単価５０万円以上の設備投資が必要</v>
      </c>
      <c r="AN29" s="282">
        <f>IF('基本情報入力（使い方）'!$C$21=1,AH29,IF('基本情報入力（使い方）'!$C$21=2,AK29))</f>
        <v>10500000</v>
      </c>
      <c r="AO29" s="357" t="str">
        <f>IF('基本情報入力（使い方）'!$C$21=1,AI29,IF('基本情報入力（使い方）'!$C$21=2,AL29))</f>
        <v>○</v>
      </c>
    </row>
    <row r="30" spans="2:31" ht="30" customHeight="1">
      <c r="B30" s="423" t="s">
        <v>536</v>
      </c>
      <c r="C30" s="424"/>
      <c r="D30" s="460">
        <f>E14</f>
        <v>16615800</v>
      </c>
      <c r="E30" s="461"/>
      <c r="F30" s="439"/>
      <c r="G30" s="440"/>
      <c r="H30" s="288"/>
      <c r="I30" s="294"/>
      <c r="J30" s="294"/>
      <c r="K30" s="253"/>
      <c r="O30" s="299"/>
      <c r="P30" s="203"/>
      <c r="U30" s="372"/>
      <c r="W30" s="210"/>
      <c r="AC30" s="353"/>
      <c r="AD30" s="353"/>
      <c r="AE30" s="284"/>
    </row>
    <row r="31" spans="3:31" ht="30" customHeight="1" thickBot="1">
      <c r="C31" s="295"/>
      <c r="D31" s="295"/>
      <c r="E31" s="296"/>
      <c r="F31" s="296"/>
      <c r="G31" s="296"/>
      <c r="H31" s="297"/>
      <c r="I31" s="298" t="s">
        <v>603</v>
      </c>
      <c r="J31" s="298"/>
      <c r="K31" s="297"/>
      <c r="O31" s="283"/>
      <c r="P31" s="184" t="s">
        <v>523</v>
      </c>
      <c r="Q31" s="185"/>
      <c r="R31" s="185"/>
      <c r="S31" s="318"/>
      <c r="T31" s="319"/>
      <c r="W31" s="210"/>
      <c r="X31" s="210"/>
      <c r="AC31" s="353"/>
      <c r="AD31" s="353"/>
      <c r="AE31" s="284"/>
    </row>
    <row r="32" spans="3:34" ht="30" customHeight="1" thickTop="1">
      <c r="C32" s="253"/>
      <c r="D32" s="253"/>
      <c r="E32" s="300"/>
      <c r="F32" s="300"/>
      <c r="G32" s="300"/>
      <c r="H32" s="300"/>
      <c r="I32" s="301" t="s">
        <v>604</v>
      </c>
      <c r="J32" s="384" t="str">
        <f>IF('基本情報入力（使い方）'!C32="","",'基本情報入力（使い方）'!C32)</f>
        <v>総務部長　経済計子</v>
      </c>
      <c r="K32" s="300"/>
      <c r="O32" s="283"/>
      <c r="P32" s="191" t="s">
        <v>524</v>
      </c>
      <c r="Q32" s="473" t="s">
        <v>41</v>
      </c>
      <c r="R32" s="474"/>
      <c r="S32" s="475"/>
      <c r="T32" s="319"/>
      <c r="W32" s="210"/>
      <c r="X32" s="210"/>
      <c r="AC32" s="353"/>
      <c r="AD32" s="353"/>
      <c r="AE32" s="284"/>
      <c r="AF32" s="323"/>
      <c r="AG32" s="323"/>
      <c r="AH32" s="372"/>
    </row>
    <row r="33" spans="9:34" ht="30" customHeight="1">
      <c r="I33" s="301" t="s">
        <v>605</v>
      </c>
      <c r="J33" s="302" t="str">
        <f>IF('基本情報入力（使い方）'!C33="","",'基本情報入力（使い方）'!C33)</f>
        <v>052-123-4567</v>
      </c>
      <c r="O33" s="283"/>
      <c r="P33" s="192" t="s">
        <v>525</v>
      </c>
      <c r="Q33" s="483">
        <v>0.08</v>
      </c>
      <c r="R33" s="484"/>
      <c r="S33" s="485"/>
      <c r="T33" s="371"/>
      <c r="W33" s="210"/>
      <c r="X33" s="210"/>
      <c r="AC33" s="353"/>
      <c r="AD33" s="353"/>
      <c r="AE33" s="284"/>
      <c r="AF33" s="323"/>
      <c r="AG33" s="323"/>
      <c r="AH33" s="372"/>
    </row>
    <row r="34" spans="2:34" ht="30" customHeight="1"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260"/>
      <c r="P34" s="486" t="s">
        <v>526</v>
      </c>
      <c r="Q34" s="466" t="str">
        <f>VLOOKUP('基本情報入力（使い方）'!C16,'設定'!B:C,2)</f>
        <v>ものづくり技術</v>
      </c>
      <c r="R34" s="467"/>
      <c r="S34" s="468"/>
      <c r="T34" s="319"/>
      <c r="W34" s="210"/>
      <c r="X34" s="210"/>
      <c r="AC34" s="353"/>
      <c r="AD34" s="353"/>
      <c r="AE34" s="284"/>
      <c r="AF34" s="353"/>
      <c r="AG34" s="284"/>
      <c r="AH34" s="372"/>
    </row>
    <row r="35" spans="2:41" ht="30" customHeight="1"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N35" s="327"/>
      <c r="O35" s="307"/>
      <c r="P35" s="487"/>
      <c r="Q35" s="466" t="str">
        <f>VLOOKUP('基本情報入力（使い方）'!C21,'設定'!E:F,2)</f>
        <v>一般型</v>
      </c>
      <c r="R35" s="467"/>
      <c r="S35" s="468"/>
      <c r="T35" s="319"/>
      <c r="W35" s="210"/>
      <c r="X35" s="210"/>
      <c r="AC35" s="323"/>
      <c r="AD35" s="323"/>
      <c r="AE35" s="323"/>
      <c r="AF35" s="353"/>
      <c r="AG35" s="284"/>
      <c r="AH35" s="213"/>
      <c r="AI35" s="213"/>
      <c r="AJ35" s="213"/>
      <c r="AK35" s="213"/>
      <c r="AL35" s="213"/>
      <c r="AM35" s="213"/>
      <c r="AN35" s="213"/>
      <c r="AO35" s="356"/>
    </row>
    <row r="36" spans="2:43" ht="30" customHeight="1"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07"/>
      <c r="P36" s="193" t="s">
        <v>527</v>
      </c>
      <c r="Q36" s="546">
        <f>VLOOKUP('基本情報入力（使い方）'!C21,'設定'!E:G,3)</f>
        <v>10000000</v>
      </c>
      <c r="R36" s="547"/>
      <c r="S36" s="408" t="s">
        <v>633</v>
      </c>
      <c r="T36" s="370"/>
      <c r="U36" s="186"/>
      <c r="W36" s="210"/>
      <c r="X36" s="210"/>
      <c r="AC36" s="323"/>
      <c r="AD36" s="323"/>
      <c r="AE36" s="323"/>
      <c r="AF36" s="353"/>
      <c r="AG36" s="284"/>
      <c r="AH36" s="213"/>
      <c r="AI36" s="213"/>
      <c r="AJ36" s="213"/>
      <c r="AK36" s="213"/>
      <c r="AL36" s="213"/>
      <c r="AM36" s="213"/>
      <c r="AN36" s="213"/>
      <c r="AO36" s="356"/>
      <c r="AP36" s="213"/>
      <c r="AQ36" s="213"/>
    </row>
    <row r="37" spans="2:43" ht="30" customHeight="1" thickBot="1"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07"/>
      <c r="P37" s="194" t="s">
        <v>618</v>
      </c>
      <c r="Q37" s="544">
        <f>VLOOKUP('基本情報入力（使い方）'!C21,'設定'!E:H,4)</f>
        <v>1000000</v>
      </c>
      <c r="R37" s="545"/>
      <c r="S37" s="326" t="s">
        <v>633</v>
      </c>
      <c r="T37" s="370"/>
      <c r="W37" s="481"/>
      <c r="X37" s="210"/>
      <c r="AC37" s="323"/>
      <c r="AD37" s="323"/>
      <c r="AE37" s="323"/>
      <c r="AF37" s="354"/>
      <c r="AG37" s="354"/>
      <c r="AH37" s="213"/>
      <c r="AI37" s="213"/>
      <c r="AJ37" s="213"/>
      <c r="AK37" s="213"/>
      <c r="AL37" s="213"/>
      <c r="AM37" s="213"/>
      <c r="AN37" s="213"/>
      <c r="AO37" s="356"/>
      <c r="AP37" s="213"/>
      <c r="AQ37" s="213"/>
    </row>
    <row r="38" spans="2:43" ht="30" customHeight="1" thickTop="1"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07"/>
      <c r="Q38" s="318"/>
      <c r="R38" s="318"/>
      <c r="S38" s="187"/>
      <c r="W38" s="481"/>
      <c r="X38" s="210"/>
      <c r="AC38" s="323"/>
      <c r="AD38" s="323"/>
      <c r="AE38" s="323"/>
      <c r="AI38" s="213"/>
      <c r="AJ38" s="213"/>
      <c r="AK38" s="213"/>
      <c r="AL38" s="213"/>
      <c r="AM38" s="213"/>
      <c r="AN38" s="213"/>
      <c r="AO38" s="356"/>
      <c r="AP38" s="213"/>
      <c r="AQ38" s="213"/>
    </row>
    <row r="39" spans="15:44" ht="30" customHeight="1">
      <c r="O39" s="316"/>
      <c r="Q39" s="318"/>
      <c r="R39" s="318"/>
      <c r="S39" s="318"/>
      <c r="W39" s="481"/>
      <c r="X39" s="210"/>
      <c r="AI39" s="213"/>
      <c r="AJ39" s="213"/>
      <c r="AK39" s="213"/>
      <c r="AL39" s="213"/>
      <c r="AM39" s="213"/>
      <c r="AN39" s="213"/>
      <c r="AO39" s="356"/>
      <c r="AP39" s="213"/>
      <c r="AQ39" s="213"/>
      <c r="AR39" s="213"/>
    </row>
    <row r="40" spans="23:44" ht="30" customHeight="1">
      <c r="W40" s="481"/>
      <c r="X40" s="210"/>
      <c r="AG40" s="213"/>
      <c r="AH40" s="213"/>
      <c r="AI40" s="213"/>
      <c r="AJ40" s="213"/>
      <c r="AK40" s="213"/>
      <c r="AL40" s="213"/>
      <c r="AM40" s="213"/>
      <c r="AN40" s="213"/>
      <c r="AO40" s="356"/>
      <c r="AP40" s="213"/>
      <c r="AQ40" s="213"/>
      <c r="AR40" s="213"/>
    </row>
    <row r="41" spans="23:43" ht="30" customHeight="1">
      <c r="W41" s="481"/>
      <c r="X41" s="210"/>
      <c r="AG41" s="213"/>
      <c r="AH41" s="213"/>
      <c r="AI41" s="213"/>
      <c r="AJ41" s="213"/>
      <c r="AK41" s="213"/>
      <c r="AL41" s="213"/>
      <c r="AP41" s="213"/>
      <c r="AQ41" s="213"/>
    </row>
    <row r="42" spans="23:41" ht="30" customHeight="1">
      <c r="W42" s="481"/>
      <c r="X42" s="210"/>
      <c r="AM42" s="221"/>
      <c r="AN42" s="221"/>
      <c r="AO42" s="358"/>
    </row>
    <row r="43" spans="23:43" ht="30" customHeight="1">
      <c r="W43" s="481"/>
      <c r="X43" s="205"/>
      <c r="AG43" s="221"/>
      <c r="AH43" s="221"/>
      <c r="AI43" s="221"/>
      <c r="AJ43" s="221"/>
      <c r="AK43" s="221"/>
      <c r="AL43" s="221"/>
      <c r="AM43" s="221"/>
      <c r="AN43" s="221"/>
      <c r="AO43" s="358"/>
      <c r="AP43" s="221"/>
      <c r="AQ43" s="221"/>
    </row>
    <row r="44" spans="23:42" ht="30" customHeight="1">
      <c r="W44" s="481"/>
      <c r="X44" s="205"/>
      <c r="AP44" s="221"/>
    </row>
    <row r="45" spans="23:24" ht="30" customHeight="1">
      <c r="W45" s="481"/>
      <c r="X45" s="205"/>
    </row>
    <row r="46" spans="23:24" ht="30" customHeight="1">
      <c r="W46" s="481"/>
      <c r="X46" s="205"/>
    </row>
    <row r="47" spans="23:28" ht="30" customHeight="1">
      <c r="W47" s="481"/>
      <c r="X47" s="205"/>
      <c r="Y47" s="205"/>
      <c r="Z47" s="205"/>
      <c r="AA47" s="205"/>
      <c r="AB47" s="205"/>
    </row>
    <row r="48" spans="23:28" ht="30" customHeight="1">
      <c r="W48" s="481"/>
      <c r="X48" s="205"/>
      <c r="Y48" s="205"/>
      <c r="Z48" s="205"/>
      <c r="AA48" s="205"/>
      <c r="AB48" s="205"/>
    </row>
    <row r="49" spans="18:28" ht="30" customHeight="1">
      <c r="R49" s="318"/>
      <c r="S49" s="318"/>
      <c r="W49" s="481"/>
      <c r="X49" s="205"/>
      <c r="Y49" s="205"/>
      <c r="Z49" s="205"/>
      <c r="AA49" s="205"/>
      <c r="AB49" s="205"/>
    </row>
    <row r="50" spans="18:28" ht="30" customHeight="1">
      <c r="R50" s="318"/>
      <c r="S50" s="318"/>
      <c r="W50" s="481"/>
      <c r="X50" s="205"/>
      <c r="Y50" s="205"/>
      <c r="Z50" s="205"/>
      <c r="AA50" s="205"/>
      <c r="AB50" s="205"/>
    </row>
    <row r="51" spans="17:28" ht="30" customHeight="1">
      <c r="Q51" s="254"/>
      <c r="R51" s="318"/>
      <c r="S51" s="318"/>
      <c r="W51" s="481"/>
      <c r="X51" s="482"/>
      <c r="Y51" s="482"/>
      <c r="Z51" s="482"/>
      <c r="AA51" s="334"/>
      <c r="AB51" s="334"/>
    </row>
    <row r="52" spans="23:28" ht="30" customHeight="1">
      <c r="W52" s="481"/>
      <c r="X52" s="482"/>
      <c r="Y52" s="482"/>
      <c r="Z52" s="482"/>
      <c r="AA52" s="334"/>
      <c r="AB52" s="334"/>
    </row>
    <row r="53" spans="23:24" ht="30" customHeight="1">
      <c r="W53" s="210"/>
      <c r="X53" s="210"/>
    </row>
    <row r="54" spans="23:24" ht="30" customHeight="1">
      <c r="W54" s="210"/>
      <c r="X54" s="210"/>
    </row>
    <row r="55" spans="23:24" ht="30" customHeight="1">
      <c r="W55" s="210"/>
      <c r="X55" s="210"/>
    </row>
    <row r="56" spans="23:24" ht="30" customHeight="1">
      <c r="W56" s="210"/>
      <c r="X56" s="210"/>
    </row>
    <row r="57" spans="23:31" ht="30" customHeight="1">
      <c r="W57" s="210"/>
      <c r="X57" s="210"/>
      <c r="AC57" s="205"/>
      <c r="AD57" s="205"/>
      <c r="AE57" s="205"/>
    </row>
    <row r="58" spans="23:31" ht="30" customHeight="1">
      <c r="W58" s="210"/>
      <c r="X58" s="210"/>
      <c r="AC58" s="205"/>
      <c r="AD58" s="205"/>
      <c r="AE58" s="205"/>
    </row>
    <row r="59" spans="23:31" ht="30" customHeight="1">
      <c r="W59" s="210"/>
      <c r="X59" s="210"/>
      <c r="AC59" s="205"/>
      <c r="AD59" s="205"/>
      <c r="AE59" s="205"/>
    </row>
    <row r="60" spans="23:51" ht="31.5" customHeight="1">
      <c r="W60" s="210"/>
      <c r="X60" s="210"/>
      <c r="AC60" s="205"/>
      <c r="AD60" s="205"/>
      <c r="AE60" s="205"/>
      <c r="AU60" s="205"/>
      <c r="AV60" s="205"/>
      <c r="AW60" s="205"/>
      <c r="AX60" s="205"/>
      <c r="AY60" s="205"/>
    </row>
    <row r="61" spans="23:51" ht="38.25" customHeight="1">
      <c r="W61" s="210"/>
      <c r="X61" s="210"/>
      <c r="AC61" s="334"/>
      <c r="AD61" s="334"/>
      <c r="AE61" s="208"/>
      <c r="AF61" s="205"/>
      <c r="AU61" s="205"/>
      <c r="AV61" s="205"/>
      <c r="AW61" s="205"/>
      <c r="AX61" s="205"/>
      <c r="AY61" s="205"/>
    </row>
    <row r="62" spans="23:32" ht="38.25" customHeight="1">
      <c r="W62" s="210"/>
      <c r="X62" s="210"/>
      <c r="AC62" s="334"/>
      <c r="AD62" s="334"/>
      <c r="AE62" s="208"/>
      <c r="AF62" s="205"/>
    </row>
    <row r="63" spans="23:32" ht="38.25" customHeight="1">
      <c r="W63" s="210"/>
      <c r="X63" s="210"/>
      <c r="AF63" s="205"/>
    </row>
    <row r="64" spans="23:32" ht="38.25" customHeight="1">
      <c r="W64" s="210"/>
      <c r="X64" s="210"/>
      <c r="AF64" s="205"/>
    </row>
    <row r="65" spans="23:32" ht="30" customHeight="1">
      <c r="W65" s="210"/>
      <c r="X65" s="210"/>
      <c r="AF65" s="208"/>
    </row>
    <row r="66" spans="23:32" ht="30" customHeight="1">
      <c r="W66" s="210"/>
      <c r="X66" s="210"/>
      <c r="AF66" s="208"/>
    </row>
    <row r="67" spans="23:24" ht="30" customHeight="1">
      <c r="W67" s="210"/>
      <c r="X67" s="210"/>
    </row>
    <row r="68" spans="21:24" ht="30" customHeight="1">
      <c r="U68" s="221"/>
      <c r="V68" s="221"/>
      <c r="W68" s="210"/>
      <c r="X68" s="210"/>
    </row>
    <row r="69" spans="16:24" ht="20.25" customHeight="1">
      <c r="P69" s="216"/>
      <c r="Q69" s="322"/>
      <c r="R69" s="322"/>
      <c r="S69" s="322"/>
      <c r="T69" s="187"/>
      <c r="W69" s="210"/>
      <c r="X69" s="210"/>
    </row>
    <row r="70" spans="23:56" ht="30" customHeight="1">
      <c r="W70" s="210"/>
      <c r="X70" s="210"/>
      <c r="AR70" s="320"/>
      <c r="AS70" s="320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</row>
    <row r="71" spans="23:56" ht="30" customHeight="1">
      <c r="W71" s="210"/>
      <c r="X71" s="210"/>
      <c r="AR71" s="321"/>
      <c r="AS71" s="188"/>
      <c r="AT71" s="188"/>
      <c r="AU71" s="189"/>
      <c r="AV71" s="188"/>
      <c r="AW71" s="189"/>
      <c r="AX71" s="188"/>
      <c r="AY71" s="189"/>
      <c r="AZ71" s="188"/>
      <c r="BA71" s="189"/>
      <c r="BB71" s="188"/>
      <c r="BC71" s="188"/>
      <c r="BD71" s="188"/>
    </row>
    <row r="72" spans="23:56" ht="30" customHeight="1">
      <c r="W72" s="210"/>
      <c r="X72" s="210"/>
      <c r="AR72" s="321"/>
      <c r="AS72" s="188"/>
      <c r="AT72" s="188"/>
      <c r="AU72" s="189"/>
      <c r="AV72" s="188"/>
      <c r="AW72" s="189"/>
      <c r="AX72" s="188"/>
      <c r="AY72" s="189"/>
      <c r="AZ72" s="188"/>
      <c r="BA72" s="189"/>
      <c r="BB72" s="188"/>
      <c r="BC72" s="188"/>
      <c r="BD72" s="188"/>
    </row>
    <row r="73" spans="23:56" ht="30" customHeight="1">
      <c r="W73" s="210"/>
      <c r="X73" s="210"/>
      <c r="AR73" s="321"/>
      <c r="AS73" s="188"/>
      <c r="AT73" s="188"/>
      <c r="AU73" s="189"/>
      <c r="AV73" s="188"/>
      <c r="AW73" s="189"/>
      <c r="AX73" s="188"/>
      <c r="AY73" s="189"/>
      <c r="AZ73" s="188"/>
      <c r="BA73" s="189"/>
      <c r="BB73" s="188"/>
      <c r="BC73" s="188"/>
      <c r="BD73" s="188"/>
    </row>
    <row r="74" spans="23:56" ht="30" customHeight="1">
      <c r="W74" s="210"/>
      <c r="X74" s="210"/>
      <c r="AR74" s="321"/>
      <c r="AS74" s="189"/>
      <c r="AT74" s="188"/>
      <c r="AU74" s="189"/>
      <c r="AV74" s="188"/>
      <c r="AW74" s="189"/>
      <c r="AX74" s="188"/>
      <c r="AY74" s="189"/>
      <c r="AZ74" s="188"/>
      <c r="BA74" s="189"/>
      <c r="BB74" s="188"/>
      <c r="BC74" s="188"/>
      <c r="BD74" s="188"/>
    </row>
    <row r="75" spans="23:56" ht="30" customHeight="1">
      <c r="W75" s="323"/>
      <c r="X75" s="205"/>
      <c r="Y75" s="205"/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</row>
    <row r="76" spans="23:56" ht="26.25" customHeight="1">
      <c r="W76" s="324"/>
      <c r="X76" s="205"/>
      <c r="Y76" s="205"/>
      <c r="Z76" s="325"/>
      <c r="AA76" s="325"/>
      <c r="AB76" s="325"/>
      <c r="AR76" s="320"/>
      <c r="AS76" s="189"/>
      <c r="AT76" s="320"/>
      <c r="AU76" s="189"/>
      <c r="AV76" s="320"/>
      <c r="AW76" s="189"/>
      <c r="AX76" s="320"/>
      <c r="AY76" s="189"/>
      <c r="AZ76" s="320"/>
      <c r="BA76" s="189"/>
      <c r="BB76" s="320"/>
      <c r="BC76" s="320"/>
      <c r="BD76" s="320"/>
    </row>
    <row r="77" spans="23:49" ht="13.5">
      <c r="W77" s="323"/>
      <c r="X77" s="205"/>
      <c r="Y77" s="205"/>
      <c r="Z77" s="190"/>
      <c r="AA77" s="190"/>
      <c r="AB77" s="190"/>
      <c r="AR77" s="205"/>
      <c r="AS77" s="205"/>
      <c r="AT77" s="205"/>
      <c r="AU77" s="205"/>
      <c r="AV77" s="205"/>
      <c r="AW77" s="205"/>
    </row>
    <row r="78" spans="23:28" ht="13.5">
      <c r="W78" s="210"/>
      <c r="X78" s="205"/>
      <c r="Y78" s="205"/>
      <c r="Z78" s="190"/>
      <c r="AA78" s="190"/>
      <c r="AB78" s="190"/>
    </row>
    <row r="79" ht="17.25">
      <c r="Y79" s="284"/>
    </row>
    <row r="80" spans="15:25" ht="17.25">
      <c r="O80" s="260"/>
      <c r="Y80" s="284"/>
    </row>
    <row r="81" spans="25:56" ht="17.25">
      <c r="Y81" s="284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21"/>
      <c r="BC81" s="221"/>
      <c r="BD81" s="221"/>
    </row>
    <row r="82" spans="25:56" ht="17.25">
      <c r="Y82" s="284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21"/>
      <c r="BC82" s="221"/>
      <c r="BD82" s="221"/>
    </row>
    <row r="83" spans="25:56" ht="17.25">
      <c r="Y83" s="284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21"/>
      <c r="BC83" s="221"/>
      <c r="BD83" s="221"/>
    </row>
    <row r="84" spans="25:53" ht="17.25">
      <c r="Y84" s="284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</row>
    <row r="85" spans="25:51" ht="13.5">
      <c r="Y85" s="205"/>
      <c r="Z85" s="205"/>
      <c r="AA85" s="205"/>
      <c r="AB85" s="205"/>
      <c r="AR85" s="205"/>
      <c r="AS85" s="205"/>
      <c r="AT85" s="205"/>
      <c r="AU85" s="205"/>
      <c r="AV85" s="205"/>
      <c r="AW85" s="205"/>
      <c r="AX85" s="205"/>
      <c r="AY85" s="205"/>
    </row>
    <row r="86" spans="25:51" ht="13.5">
      <c r="Y86" s="312"/>
      <c r="Z86" s="312"/>
      <c r="AA86" s="312"/>
      <c r="AB86" s="312"/>
      <c r="AC86" s="325"/>
      <c r="AD86" s="325"/>
      <c r="AE86" s="205"/>
      <c r="AR86" s="205"/>
      <c r="AS86" s="205"/>
      <c r="AT86" s="205"/>
      <c r="AU86" s="205"/>
      <c r="AV86" s="205"/>
      <c r="AW86" s="205"/>
      <c r="AX86" s="205"/>
      <c r="AY86" s="205"/>
    </row>
    <row r="87" spans="29:51" ht="13.5">
      <c r="AC87" s="190"/>
      <c r="AD87" s="190"/>
      <c r="AE87" s="205"/>
      <c r="AR87" s="205"/>
      <c r="AS87" s="205"/>
      <c r="AT87" s="205"/>
      <c r="AU87" s="205"/>
      <c r="AV87" s="205"/>
      <c r="AW87" s="205"/>
      <c r="AX87" s="205"/>
      <c r="AY87" s="205"/>
    </row>
    <row r="88" spans="25:51" ht="13.5">
      <c r="Y88" s="205"/>
      <c r="Z88" s="205"/>
      <c r="AA88" s="205"/>
      <c r="AB88" s="205"/>
      <c r="AC88" s="190"/>
      <c r="AD88" s="190"/>
      <c r="AE88" s="205"/>
      <c r="AO88" s="320"/>
      <c r="AQ88" s="320"/>
      <c r="AR88" s="205"/>
      <c r="AS88" s="205"/>
      <c r="AT88" s="205"/>
      <c r="AU88" s="205"/>
      <c r="AV88" s="205"/>
      <c r="AW88" s="205"/>
      <c r="AX88" s="205"/>
      <c r="AY88" s="205"/>
    </row>
    <row r="89" spans="25:51" ht="13.5">
      <c r="Y89" s="205"/>
      <c r="Z89" s="205"/>
      <c r="AA89" s="205"/>
      <c r="AB89" s="205"/>
      <c r="AE89" s="205"/>
      <c r="AO89" s="359"/>
      <c r="AP89" s="320"/>
      <c r="AQ89" s="189"/>
      <c r="AR89" s="205"/>
      <c r="AS89" s="205"/>
      <c r="AT89" s="205"/>
      <c r="AU89" s="205"/>
      <c r="AV89" s="205"/>
      <c r="AW89" s="205"/>
      <c r="AX89" s="205"/>
      <c r="AY89" s="205"/>
    </row>
    <row r="90" spans="25:52" ht="13.5">
      <c r="Y90" s="205"/>
      <c r="Z90" s="205"/>
      <c r="AA90" s="205"/>
      <c r="AB90" s="205"/>
      <c r="AE90" s="205"/>
      <c r="AF90" s="205"/>
      <c r="AO90" s="359"/>
      <c r="AP90" s="188"/>
      <c r="AQ90" s="189"/>
      <c r="AR90" s="205"/>
      <c r="AS90" s="205"/>
      <c r="AT90" s="205"/>
      <c r="AU90" s="205"/>
      <c r="AV90" s="205"/>
      <c r="AW90" s="205"/>
      <c r="AX90" s="205"/>
      <c r="AY90" s="205"/>
      <c r="AZ90" s="205"/>
    </row>
    <row r="91" spans="25:52" ht="13.5">
      <c r="Y91" s="205"/>
      <c r="Z91" s="205"/>
      <c r="AA91" s="205"/>
      <c r="AB91" s="205"/>
      <c r="AF91" s="205"/>
      <c r="AO91" s="359"/>
      <c r="AP91" s="188"/>
      <c r="AQ91" s="189"/>
      <c r="AR91" s="205"/>
      <c r="AS91" s="205"/>
      <c r="AT91" s="205"/>
      <c r="AU91" s="205"/>
      <c r="AV91" s="205"/>
      <c r="AW91" s="205"/>
      <c r="AX91" s="205"/>
      <c r="AY91" s="205"/>
      <c r="AZ91" s="205"/>
    </row>
    <row r="92" spans="25:52" ht="13.5">
      <c r="Y92" s="205"/>
      <c r="Z92" s="205"/>
      <c r="AA92" s="205"/>
      <c r="AB92" s="205"/>
      <c r="AF92" s="205"/>
      <c r="AO92" s="359"/>
      <c r="AP92" s="188"/>
      <c r="AQ92" s="189"/>
      <c r="AR92" s="205"/>
      <c r="AS92" s="205"/>
      <c r="AT92" s="205"/>
      <c r="AU92" s="205"/>
      <c r="AV92" s="205"/>
      <c r="AW92" s="205"/>
      <c r="AX92" s="205"/>
      <c r="AY92" s="205"/>
      <c r="AZ92" s="205"/>
    </row>
    <row r="93" spans="25:52" ht="13.5">
      <c r="Y93" s="205"/>
      <c r="Z93" s="205"/>
      <c r="AA93" s="205"/>
      <c r="AB93" s="205"/>
      <c r="AF93" s="205"/>
      <c r="AO93" s="320"/>
      <c r="AP93" s="188"/>
      <c r="AQ93" s="254"/>
      <c r="AR93" s="205"/>
      <c r="AS93" s="205"/>
      <c r="AT93" s="205"/>
      <c r="AU93" s="205"/>
      <c r="AV93" s="205"/>
      <c r="AW93" s="205"/>
      <c r="AX93" s="205"/>
      <c r="AY93" s="205"/>
      <c r="AZ93" s="205"/>
    </row>
    <row r="94" spans="25:55" ht="13.5">
      <c r="Y94" s="205"/>
      <c r="Z94" s="205"/>
      <c r="AA94" s="205"/>
      <c r="AB94" s="205"/>
      <c r="AE94" s="205"/>
      <c r="AF94" s="205"/>
      <c r="AO94" s="189"/>
      <c r="AP94" s="254"/>
      <c r="AQ94" s="189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</row>
    <row r="95" spans="29:55" ht="13.5">
      <c r="AC95" s="205"/>
      <c r="AD95" s="205"/>
      <c r="AO95" s="204"/>
      <c r="AP95" s="189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</row>
    <row r="96" spans="29:55" ht="13.5">
      <c r="AC96" s="312"/>
      <c r="AD96" s="312"/>
      <c r="AP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</row>
    <row r="97" spans="44:58" ht="13.5"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</row>
    <row r="98" spans="29:54" ht="13.5">
      <c r="AC98" s="205"/>
      <c r="AD98" s="205"/>
      <c r="AE98" s="205"/>
      <c r="AF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</row>
    <row r="99" spans="29:47" ht="13.5">
      <c r="AC99" s="205"/>
      <c r="AD99" s="205"/>
      <c r="AE99" s="205"/>
      <c r="AO99" s="204"/>
      <c r="AQ99" s="205"/>
      <c r="AR99" s="205"/>
      <c r="AS99" s="205"/>
      <c r="AT99" s="205"/>
      <c r="AU99" s="205"/>
    </row>
    <row r="100" spans="29:43" ht="13.5">
      <c r="AC100" s="205"/>
      <c r="AD100" s="205"/>
      <c r="AE100" s="205"/>
      <c r="AO100" s="204"/>
      <c r="AP100" s="205"/>
      <c r="AQ100" s="205"/>
    </row>
    <row r="101" spans="29:43" ht="13.5">
      <c r="AC101" s="205"/>
      <c r="AD101" s="205"/>
      <c r="AE101" s="205"/>
      <c r="AO101" s="204"/>
      <c r="AP101" s="205"/>
      <c r="AQ101" s="205"/>
    </row>
    <row r="102" spans="23:49" ht="13.5">
      <c r="W102" s="210"/>
      <c r="Y102" s="312"/>
      <c r="AC102" s="205"/>
      <c r="AD102" s="205"/>
      <c r="AE102" s="205"/>
      <c r="AF102" s="205"/>
      <c r="AO102" s="204"/>
      <c r="AP102" s="205"/>
      <c r="AQ102" s="205"/>
      <c r="AR102" s="205"/>
      <c r="AS102" s="205"/>
      <c r="AT102" s="205"/>
      <c r="AU102" s="205"/>
      <c r="AV102" s="205"/>
      <c r="AW102" s="205"/>
    </row>
    <row r="103" spans="16:43" ht="14.25">
      <c r="P103" s="205"/>
      <c r="Q103" s="187"/>
      <c r="R103" s="187"/>
      <c r="S103" s="310"/>
      <c r="T103" s="310"/>
      <c r="AC103" s="205"/>
      <c r="AD103" s="205"/>
      <c r="AE103" s="205"/>
      <c r="AF103" s="205"/>
      <c r="AO103" s="204"/>
      <c r="AP103" s="205"/>
      <c r="AQ103" s="205"/>
    </row>
    <row r="104" spans="29:43" ht="13.5">
      <c r="AC104" s="205"/>
      <c r="AD104" s="205"/>
      <c r="AE104" s="205"/>
      <c r="AF104" s="205"/>
      <c r="AO104" s="204"/>
      <c r="AP104" s="205"/>
      <c r="AQ104" s="205"/>
    </row>
    <row r="105" spans="32:43" ht="13.5">
      <c r="AF105" s="205"/>
      <c r="AO105" s="204"/>
      <c r="AP105" s="205"/>
      <c r="AQ105" s="205"/>
    </row>
    <row r="106" spans="32:43" ht="13.5">
      <c r="AF106" s="205"/>
      <c r="AO106" s="204"/>
      <c r="AP106" s="205"/>
      <c r="AQ106" s="205"/>
    </row>
    <row r="107" spans="32:43" ht="13.5">
      <c r="AF107" s="205"/>
      <c r="AO107" s="204"/>
      <c r="AP107" s="205"/>
      <c r="AQ107" s="205"/>
    </row>
    <row r="108" spans="32:43" ht="13.5"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4"/>
      <c r="AP108" s="205"/>
      <c r="AQ108" s="205"/>
    </row>
    <row r="109" spans="33:43" ht="13.5">
      <c r="AG109" s="205"/>
      <c r="AH109" s="205"/>
      <c r="AI109" s="205"/>
      <c r="AJ109" s="205"/>
      <c r="AK109" s="205"/>
      <c r="AL109" s="205"/>
      <c r="AM109" s="205"/>
      <c r="AN109" s="205"/>
      <c r="AO109" s="204"/>
      <c r="AP109" s="205"/>
      <c r="AQ109" s="205"/>
    </row>
    <row r="110" spans="33:43" ht="13.5">
      <c r="AG110" s="205"/>
      <c r="AH110" s="205"/>
      <c r="AI110" s="205"/>
      <c r="AJ110" s="205"/>
      <c r="AK110" s="205"/>
      <c r="AL110" s="205"/>
      <c r="AM110" s="205"/>
      <c r="AN110" s="205"/>
      <c r="AO110" s="204"/>
      <c r="AP110" s="205"/>
      <c r="AQ110" s="205"/>
    </row>
    <row r="111" spans="33:43" ht="13.5">
      <c r="AG111" s="205"/>
      <c r="AH111" s="205"/>
      <c r="AI111" s="205"/>
      <c r="AJ111" s="205"/>
      <c r="AK111" s="205"/>
      <c r="AL111" s="205"/>
      <c r="AM111" s="205"/>
      <c r="AN111" s="205"/>
      <c r="AO111" s="204"/>
      <c r="AP111" s="205"/>
      <c r="AQ111" s="205"/>
    </row>
    <row r="112" spans="33:43" ht="13.5">
      <c r="AG112" s="205"/>
      <c r="AH112" s="205"/>
      <c r="AI112" s="205"/>
      <c r="AJ112" s="205"/>
      <c r="AK112" s="205"/>
      <c r="AL112" s="205"/>
      <c r="AM112" s="205"/>
      <c r="AN112" s="205"/>
      <c r="AO112" s="204"/>
      <c r="AP112" s="205"/>
      <c r="AQ112" s="205"/>
    </row>
    <row r="113" spans="33:43" ht="13.5">
      <c r="AG113" s="205"/>
      <c r="AH113" s="205"/>
      <c r="AI113" s="205"/>
      <c r="AJ113" s="205"/>
      <c r="AK113" s="205"/>
      <c r="AL113" s="205"/>
      <c r="AM113" s="205"/>
      <c r="AN113" s="205"/>
      <c r="AO113" s="204"/>
      <c r="AP113" s="205"/>
      <c r="AQ113" s="205"/>
    </row>
    <row r="114" spans="15:43" ht="13.5">
      <c r="O114" s="205"/>
      <c r="AG114" s="205"/>
      <c r="AH114" s="205"/>
      <c r="AI114" s="205"/>
      <c r="AJ114" s="205"/>
      <c r="AK114" s="205"/>
      <c r="AL114" s="205"/>
      <c r="AM114" s="205"/>
      <c r="AN114" s="205"/>
      <c r="AO114" s="204"/>
      <c r="AP114" s="205"/>
      <c r="AQ114" s="205"/>
    </row>
    <row r="115" spans="33:43" ht="13.5">
      <c r="AG115" s="205"/>
      <c r="AH115" s="205"/>
      <c r="AI115" s="205"/>
      <c r="AJ115" s="205"/>
      <c r="AK115" s="205"/>
      <c r="AL115" s="205"/>
      <c r="AM115" s="205"/>
      <c r="AN115" s="205"/>
      <c r="AO115" s="204"/>
      <c r="AP115" s="205"/>
      <c r="AQ115" s="205"/>
    </row>
    <row r="116" spans="33:43" ht="13.5">
      <c r="AG116" s="205"/>
      <c r="AH116" s="205"/>
      <c r="AI116" s="205"/>
      <c r="AJ116" s="205"/>
      <c r="AK116" s="205"/>
      <c r="AL116" s="205"/>
      <c r="AM116" s="205"/>
      <c r="AN116" s="205"/>
      <c r="AO116" s="204"/>
      <c r="AP116" s="205"/>
      <c r="AQ116" s="205"/>
    </row>
    <row r="117" spans="33:43" ht="13.5">
      <c r="AG117" s="205"/>
      <c r="AH117" s="205"/>
      <c r="AI117" s="205"/>
      <c r="AJ117" s="205"/>
      <c r="AK117" s="205"/>
      <c r="AL117" s="205"/>
      <c r="AM117" s="205"/>
      <c r="AN117" s="205"/>
      <c r="AO117" s="204"/>
      <c r="AP117" s="205"/>
      <c r="AQ117" s="205"/>
    </row>
    <row r="118" spans="33:42" ht="13.5">
      <c r="AG118" s="205"/>
      <c r="AH118" s="205"/>
      <c r="AI118" s="205"/>
      <c r="AJ118" s="205"/>
      <c r="AK118" s="205"/>
      <c r="AL118" s="205"/>
      <c r="AM118" s="205"/>
      <c r="AN118" s="205"/>
      <c r="AO118" s="204"/>
      <c r="AP118" s="205"/>
    </row>
    <row r="119" spans="33:42" ht="13.5">
      <c r="AG119" s="205"/>
      <c r="AH119" s="205"/>
      <c r="AI119" s="205"/>
      <c r="AJ119" s="205"/>
      <c r="AK119" s="205"/>
      <c r="AL119" s="205"/>
      <c r="AM119" s="205"/>
      <c r="AN119" s="205"/>
      <c r="AO119" s="204"/>
      <c r="AP119" s="205"/>
    </row>
    <row r="120" spans="33:43" ht="13.5">
      <c r="AG120" s="205"/>
      <c r="AH120" s="205"/>
      <c r="AI120" s="205"/>
      <c r="AJ120" s="205"/>
      <c r="AK120" s="205"/>
      <c r="AL120" s="205"/>
      <c r="AM120" s="205"/>
      <c r="AN120" s="205"/>
      <c r="AO120" s="204"/>
      <c r="AP120" s="205"/>
      <c r="AQ120" s="205"/>
    </row>
    <row r="121" ht="13.5">
      <c r="AP121" s="205"/>
    </row>
  </sheetData>
  <sheetProtection sheet="1"/>
  <mergeCells count="92">
    <mergeCell ref="V4:Z4"/>
    <mergeCell ref="Q37:R37"/>
    <mergeCell ref="Q36:R36"/>
    <mergeCell ref="W49:W50"/>
    <mergeCell ref="W37:W38"/>
    <mergeCell ref="W39:W40"/>
    <mergeCell ref="W41:W42"/>
    <mergeCell ref="W43:W44"/>
    <mergeCell ref="W47:W48"/>
    <mergeCell ref="Y18:Y22"/>
    <mergeCell ref="L7:N7"/>
    <mergeCell ref="F7:G7"/>
    <mergeCell ref="D8:E8"/>
    <mergeCell ref="J8:K8"/>
    <mergeCell ref="F8:G8"/>
    <mergeCell ref="H8:I8"/>
    <mergeCell ref="L8:N8"/>
    <mergeCell ref="H7:I7"/>
    <mergeCell ref="AM25:AO25"/>
    <mergeCell ref="B11:C11"/>
    <mergeCell ref="B12:C12"/>
    <mergeCell ref="AF25:AF26"/>
    <mergeCell ref="W16:W17"/>
    <mergeCell ref="AG25:AI25"/>
    <mergeCell ref="W13:Z13"/>
    <mergeCell ref="AJ25:AL25"/>
    <mergeCell ref="W12:Z12"/>
    <mergeCell ref="X16:X17"/>
    <mergeCell ref="W6:Z7"/>
    <mergeCell ref="Y15:Y17"/>
    <mergeCell ref="R15:R17"/>
    <mergeCell ref="J7:K7"/>
    <mergeCell ref="Q7:S7"/>
    <mergeCell ref="V6:V7"/>
    <mergeCell ref="W8:Z9"/>
    <mergeCell ref="W11:Z11"/>
    <mergeCell ref="U15:U17"/>
    <mergeCell ref="P6:P7"/>
    <mergeCell ref="V15:V17"/>
    <mergeCell ref="W51:W52"/>
    <mergeCell ref="X51:Z52"/>
    <mergeCell ref="Q33:S33"/>
    <mergeCell ref="I28:J28"/>
    <mergeCell ref="M29:N29"/>
    <mergeCell ref="P34:P35"/>
    <mergeCell ref="K24:L25"/>
    <mergeCell ref="W45:W46"/>
    <mergeCell ref="Q34:S34"/>
    <mergeCell ref="Q35:S35"/>
    <mergeCell ref="M27:N27"/>
    <mergeCell ref="P28:Q28"/>
    <mergeCell ref="K15:N15"/>
    <mergeCell ref="Q32:S32"/>
    <mergeCell ref="M28:N28"/>
    <mergeCell ref="B30:C30"/>
    <mergeCell ref="B29:C29"/>
    <mergeCell ref="K29:L29"/>
    <mergeCell ref="K28:L28"/>
    <mergeCell ref="K27:L27"/>
    <mergeCell ref="F27:G27"/>
    <mergeCell ref="F30:G30"/>
    <mergeCell ref="F29:G29"/>
    <mergeCell ref="I27:J27"/>
    <mergeCell ref="D30:E30"/>
    <mergeCell ref="I29:J29"/>
    <mergeCell ref="I26:J26"/>
    <mergeCell ref="I24:J25"/>
    <mergeCell ref="K26:L26"/>
    <mergeCell ref="B14:C14"/>
    <mergeCell ref="B27:C27"/>
    <mergeCell ref="F24:G25"/>
    <mergeCell ref="B24:C25"/>
    <mergeCell ref="B23:F23"/>
    <mergeCell ref="B9:C9"/>
    <mergeCell ref="I23:K23"/>
    <mergeCell ref="M24:N25"/>
    <mergeCell ref="F26:G26"/>
    <mergeCell ref="M26:N26"/>
    <mergeCell ref="F28:G28"/>
    <mergeCell ref="B13:C13"/>
    <mergeCell ref="D24:E25"/>
    <mergeCell ref="B10:C10"/>
    <mergeCell ref="D5:G5"/>
    <mergeCell ref="D29:E29"/>
    <mergeCell ref="D28:E28"/>
    <mergeCell ref="D27:E27"/>
    <mergeCell ref="D26:E26"/>
    <mergeCell ref="B28:C28"/>
    <mergeCell ref="B26:C26"/>
    <mergeCell ref="B7:C8"/>
    <mergeCell ref="D7:E7"/>
    <mergeCell ref="B6:K6"/>
  </mergeCells>
  <conditionalFormatting sqref="P8:S9 K14">
    <cfRule type="expression" priority="44" dxfId="0" stopIfTrue="1">
      <formula>$P$9="×"</formula>
    </cfRule>
  </conditionalFormatting>
  <conditionalFormatting sqref="B9:K9 V10:Z11">
    <cfRule type="expression" priority="43" dxfId="0" stopIfTrue="1">
      <formula>$V$11="×"</formula>
    </cfRule>
  </conditionalFormatting>
  <conditionalFormatting sqref="K12">
    <cfRule type="expression" priority="31" dxfId="0" stopIfTrue="1">
      <formula>$J$12="×"</formula>
    </cfRule>
  </conditionalFormatting>
  <conditionalFormatting sqref="K13">
    <cfRule type="expression" priority="30" dxfId="0" stopIfTrue="1">
      <formula>$J$13="×"</formula>
    </cfRule>
  </conditionalFormatting>
  <conditionalFormatting sqref="K9">
    <cfRule type="expression" priority="38" dxfId="0" stopIfTrue="1">
      <formula>$J$9="×"</formula>
    </cfRule>
  </conditionalFormatting>
  <conditionalFormatting sqref="K10">
    <cfRule type="expression" priority="37" dxfId="0" stopIfTrue="1">
      <formula>$J$10="×"</formula>
    </cfRule>
  </conditionalFormatting>
  <conditionalFormatting sqref="K11">
    <cfRule type="expression" priority="27" dxfId="0" stopIfTrue="1">
      <formula>$J$11="×"</formula>
    </cfRule>
  </conditionalFormatting>
  <conditionalFormatting sqref="V8:Z9">
    <cfRule type="expression" priority="25" dxfId="0" stopIfTrue="1">
      <formula>$V$9="×"</formula>
    </cfRule>
  </conditionalFormatting>
  <conditionalFormatting sqref="V12:W13">
    <cfRule type="expression" priority="20" dxfId="0" stopIfTrue="1">
      <formula>$V$13="×"</formula>
    </cfRule>
  </conditionalFormatting>
  <conditionalFormatting sqref="P10:S11 K14">
    <cfRule type="expression" priority="19" dxfId="0" stopIfTrue="1">
      <formula>$P$11="×"</formula>
    </cfRule>
  </conditionalFormatting>
  <conditionalFormatting sqref="B9:K9">
    <cfRule type="expression" priority="10" dxfId="0" stopIfTrue="1">
      <formula>$V$18="×"</formula>
    </cfRule>
  </conditionalFormatting>
  <conditionalFormatting sqref="B10:K10">
    <cfRule type="expression" priority="9" dxfId="0" stopIfTrue="1">
      <formula>$V$19="×"</formula>
    </cfRule>
  </conditionalFormatting>
  <conditionalFormatting sqref="B11:K11">
    <cfRule type="expression" priority="45" dxfId="0" stopIfTrue="1">
      <formula>$V$20="×"</formula>
    </cfRule>
  </conditionalFormatting>
  <conditionalFormatting sqref="B12:K12">
    <cfRule type="expression" priority="46" dxfId="0" stopIfTrue="1">
      <formula>$V$21="×"</formula>
    </cfRule>
  </conditionalFormatting>
  <conditionalFormatting sqref="B13:K13">
    <cfRule type="expression" priority="47" dxfId="0" stopIfTrue="1">
      <formula>$V$22="×"</formula>
    </cfRule>
  </conditionalFormatting>
  <dataValidations count="3">
    <dataValidation allowBlank="1" showInputMessage="1" showErrorMessage="1" imeMode="halfAlpha" sqref="M27 I14"/>
    <dataValidation allowBlank="1" showInputMessage="1" showErrorMessage="1" imeMode="hiragana" sqref="I32"/>
    <dataValidation type="whole" operator="greaterThanOrEqual" allowBlank="1" showInputMessage="1" showErrorMessage="1" errorTitle="0以上の数字を入力して下さい。" imeMode="halfAlpha" sqref="E9:E13 K9:K13 I9:I13 G9:G13">
      <formula1>0</formula1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4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>
    <tabColor theme="4" tint="0.39998000860214233"/>
  </sheetPr>
  <dimension ref="A1:I102"/>
  <sheetViews>
    <sheetView zoomScalePageLayoutView="0" workbookViewId="0" topLeftCell="A1">
      <selection activeCell="A1" sqref="A1"/>
    </sheetView>
  </sheetViews>
  <sheetFormatPr defaultColWidth="33.57421875" defaultRowHeight="30.75" customHeight="1"/>
  <cols>
    <col min="1" max="1" width="8.28125" style="27" customWidth="1"/>
    <col min="2" max="2" width="33.57421875" style="24" customWidth="1"/>
    <col min="3" max="3" width="33.57421875" style="24" hidden="1" customWidth="1"/>
    <col min="4" max="4" width="15.28125" style="23" hidden="1" customWidth="1"/>
    <col min="5" max="5" width="33.57421875" style="24" hidden="1" customWidth="1"/>
    <col min="6" max="6" width="33.57421875" style="22" hidden="1" customWidth="1"/>
    <col min="7" max="7" width="33.57421875" style="27" hidden="1" customWidth="1"/>
    <col min="8" max="9" width="0" style="22" hidden="1" customWidth="1"/>
    <col min="10" max="16384" width="33.57421875" style="22" customWidth="1"/>
  </cols>
  <sheetData>
    <row r="1" spans="1:9" ht="30.75" customHeight="1">
      <c r="A1" s="19" t="s">
        <v>40</v>
      </c>
      <c r="B1" s="20" t="s">
        <v>41</v>
      </c>
      <c r="C1" s="20" t="str">
        <f>CONCATENATE(A1,B1)</f>
        <v>中分類　コード内容</v>
      </c>
      <c r="D1" s="19" t="s">
        <v>42</v>
      </c>
      <c r="E1" s="20" t="s">
        <v>41</v>
      </c>
      <c r="F1" s="20" t="str">
        <f>CONCATENATE(D1,E1)</f>
        <v>全中分類コード内容</v>
      </c>
      <c r="G1" s="21" t="s">
        <v>43</v>
      </c>
      <c r="H1" s="19" t="str">
        <f>CONCATENATE(D1,I1)</f>
        <v>全中分類コード小分類</v>
      </c>
      <c r="I1" s="21" t="s">
        <v>44</v>
      </c>
    </row>
    <row r="2" spans="1:9" ht="30.75" customHeight="1">
      <c r="A2" s="23" t="s">
        <v>45</v>
      </c>
      <c r="B2" s="24" t="s">
        <v>46</v>
      </c>
      <c r="C2" s="25" t="str">
        <f>CONCATENATE(A2,B2)</f>
        <v>01　農業</v>
      </c>
      <c r="D2" s="26" t="s">
        <v>47</v>
      </c>
      <c r="E2" s="24" t="s">
        <v>46</v>
      </c>
      <c r="F2" s="24" t="str">
        <f>CONCATENATE(D2,E2)</f>
        <v>010000　農業</v>
      </c>
      <c r="G2" s="27" t="s">
        <v>48</v>
      </c>
      <c r="H2" s="24" t="str">
        <f>CONCATENATE(D2,I2)</f>
        <v>010000管理，補助的経済活動を行う事業所（01農業） </v>
      </c>
      <c r="I2" s="22" t="s">
        <v>49</v>
      </c>
    </row>
    <row r="3" spans="1:9" ht="30.75" customHeight="1">
      <c r="A3" s="27" t="s">
        <v>50</v>
      </c>
      <c r="B3" s="24" t="s">
        <v>51</v>
      </c>
      <c r="C3" s="25" t="str">
        <f aca="true" t="shared" si="0" ref="C3:C66">CONCATENATE(A3,B3)</f>
        <v>02　林業</v>
      </c>
      <c r="D3" s="26" t="s">
        <v>52</v>
      </c>
      <c r="E3" s="24" t="s">
        <v>51</v>
      </c>
      <c r="F3" s="24" t="str">
        <f aca="true" t="shared" si="1" ref="F3:F66">CONCATENATE(D3,E3)</f>
        <v>020000　林業</v>
      </c>
      <c r="G3" s="27" t="s">
        <v>53</v>
      </c>
      <c r="H3" s="24" t="str">
        <f aca="true" t="shared" si="2" ref="H3:H66">CONCATENATE(D3,I3)</f>
        <v>020000管理，補助的経済活動を行う事業所（02林業） </v>
      </c>
      <c r="I3" s="22" t="s">
        <v>54</v>
      </c>
    </row>
    <row r="4" spans="1:9" ht="30.75" customHeight="1">
      <c r="A4" s="27" t="s">
        <v>55</v>
      </c>
      <c r="B4" s="24" t="s">
        <v>56</v>
      </c>
      <c r="C4" s="25" t="str">
        <f t="shared" si="0"/>
        <v>03　漁業（水産養殖業を除く）</v>
      </c>
      <c r="D4" s="26" t="s">
        <v>57</v>
      </c>
      <c r="E4" s="24" t="s">
        <v>56</v>
      </c>
      <c r="F4" s="24" t="str">
        <f t="shared" si="1"/>
        <v>030000　漁業（水産養殖業を除く）</v>
      </c>
      <c r="G4" s="27" t="s">
        <v>58</v>
      </c>
      <c r="H4" s="24" t="str">
        <f t="shared" si="2"/>
        <v>030000管理，補助的経済活動を行う事業所（03漁業） </v>
      </c>
      <c r="I4" s="22" t="s">
        <v>59</v>
      </c>
    </row>
    <row r="5" spans="1:9" ht="30.75" customHeight="1">
      <c r="A5" s="27" t="s">
        <v>60</v>
      </c>
      <c r="B5" s="24" t="s">
        <v>61</v>
      </c>
      <c r="C5" s="25" t="str">
        <f t="shared" si="0"/>
        <v>04　水産養殖業</v>
      </c>
      <c r="D5" s="26" t="s">
        <v>57</v>
      </c>
      <c r="E5" s="24" t="s">
        <v>61</v>
      </c>
      <c r="F5" s="24" t="str">
        <f t="shared" si="1"/>
        <v>030000　水産養殖業</v>
      </c>
      <c r="G5" s="27" t="s">
        <v>62</v>
      </c>
      <c r="H5" s="24" t="str">
        <f t="shared" si="2"/>
        <v>030000管理，補助的経済活動を行う事業所（04水産養殖業） </v>
      </c>
      <c r="I5" s="22" t="s">
        <v>63</v>
      </c>
    </row>
    <row r="6" spans="1:9" ht="30.75" customHeight="1">
      <c r="A6" s="27" t="s">
        <v>64</v>
      </c>
      <c r="B6" s="24" t="s">
        <v>65</v>
      </c>
      <c r="C6" s="25" t="str">
        <f t="shared" si="0"/>
        <v>05　鉱業，採石業，砂利採取業</v>
      </c>
      <c r="D6" s="26" t="s">
        <v>66</v>
      </c>
      <c r="E6" s="24" t="s">
        <v>67</v>
      </c>
      <c r="F6" s="24" t="str">
        <f t="shared" si="1"/>
        <v>040000　鉱業</v>
      </c>
      <c r="G6" s="27" t="s">
        <v>68</v>
      </c>
      <c r="H6" s="24" t="str">
        <f t="shared" si="2"/>
        <v>040000管理，補助的経済活動を行う事業所（05鉱業，採石業，砂利採取業） </v>
      </c>
      <c r="I6" s="22" t="s">
        <v>69</v>
      </c>
    </row>
    <row r="7" spans="1:9" ht="30.75" customHeight="1">
      <c r="A7" s="27" t="s">
        <v>70</v>
      </c>
      <c r="B7" s="24" t="s">
        <v>71</v>
      </c>
      <c r="C7" s="25" t="str">
        <f t="shared" si="0"/>
        <v>06　総合工事業</v>
      </c>
      <c r="D7" s="26" t="s">
        <v>72</v>
      </c>
      <c r="E7" s="24" t="s">
        <v>71</v>
      </c>
      <c r="F7" s="24" t="str">
        <f t="shared" si="1"/>
        <v>050100　総合工事業</v>
      </c>
      <c r="G7" s="27" t="s">
        <v>73</v>
      </c>
      <c r="H7" s="24" t="str">
        <f t="shared" si="2"/>
        <v>050100管理，補助的経済活動を行う事業所（06総合工事業） </v>
      </c>
      <c r="I7" s="22" t="s">
        <v>74</v>
      </c>
    </row>
    <row r="8" spans="1:9" ht="30.75" customHeight="1">
      <c r="A8" s="27" t="s">
        <v>75</v>
      </c>
      <c r="B8" s="24" t="s">
        <v>76</v>
      </c>
      <c r="C8" s="25" t="str">
        <f t="shared" si="0"/>
        <v>07　職別工事業(設備工事業を除く)</v>
      </c>
      <c r="D8" s="26" t="s">
        <v>77</v>
      </c>
      <c r="E8" s="24" t="s">
        <v>76</v>
      </c>
      <c r="F8" s="24" t="str">
        <f t="shared" si="1"/>
        <v>050300　職別工事業(設備工事業を除く)</v>
      </c>
      <c r="G8" s="27" t="s">
        <v>78</v>
      </c>
      <c r="H8" s="24" t="str">
        <f t="shared" si="2"/>
        <v>050300管理，補助的経済活動を行う事業所（07職別工事業） </v>
      </c>
      <c r="I8" s="22" t="s">
        <v>79</v>
      </c>
    </row>
    <row r="9" spans="1:9" ht="30.75" customHeight="1">
      <c r="A9" s="27" t="s">
        <v>80</v>
      </c>
      <c r="B9" s="24" t="s">
        <v>81</v>
      </c>
      <c r="C9" s="25" t="str">
        <f t="shared" si="0"/>
        <v>08　設備工事業</v>
      </c>
      <c r="D9" s="26" t="s">
        <v>82</v>
      </c>
      <c r="E9" s="24" t="s">
        <v>81</v>
      </c>
      <c r="F9" s="24" t="str">
        <f t="shared" si="1"/>
        <v>050500　設備工事業</v>
      </c>
      <c r="G9" s="27" t="s">
        <v>83</v>
      </c>
      <c r="H9" s="24" t="str">
        <f t="shared" si="2"/>
        <v>050500管理，補助的経済活動を行う事業所（08設備工事業） </v>
      </c>
      <c r="I9" s="22" t="s">
        <v>84</v>
      </c>
    </row>
    <row r="10" spans="1:9" ht="30.75" customHeight="1">
      <c r="A10" s="27" t="s">
        <v>85</v>
      </c>
      <c r="B10" s="24" t="s">
        <v>86</v>
      </c>
      <c r="C10" s="25" t="str">
        <f t="shared" si="0"/>
        <v>09　食料品製造業</v>
      </c>
      <c r="D10" s="26" t="s">
        <v>87</v>
      </c>
      <c r="E10" s="24" t="s">
        <v>86</v>
      </c>
      <c r="F10" s="24" t="str">
        <f t="shared" si="1"/>
        <v>060100　食料品製造業</v>
      </c>
      <c r="G10" s="27" t="s">
        <v>88</v>
      </c>
      <c r="H10" s="24" t="str">
        <f t="shared" si="2"/>
        <v>060100管理，補助的経済活動を行う事業所（09食料品製造業） </v>
      </c>
      <c r="I10" s="22" t="s">
        <v>89</v>
      </c>
    </row>
    <row r="11" spans="1:9" ht="30.75" customHeight="1">
      <c r="A11" s="27" t="s">
        <v>90</v>
      </c>
      <c r="B11" s="24" t="s">
        <v>91</v>
      </c>
      <c r="C11" s="25" t="str">
        <f t="shared" si="0"/>
        <v>10　飲料・たばこ・飼料製造業</v>
      </c>
      <c r="D11" s="26" t="s">
        <v>92</v>
      </c>
      <c r="E11" s="24" t="s">
        <v>91</v>
      </c>
      <c r="F11" s="24" t="str">
        <f t="shared" si="1"/>
        <v>060300　飲料・たばこ・飼料製造業</v>
      </c>
      <c r="G11" s="27" t="s">
        <v>93</v>
      </c>
      <c r="H11" s="24" t="str">
        <f t="shared" si="2"/>
        <v>060300管理，補助的経済活動を行う事業所（10飲料・たばこ・飼料製造業） </v>
      </c>
      <c r="I11" s="22" t="s">
        <v>94</v>
      </c>
    </row>
    <row r="12" spans="1:9" ht="30.75" customHeight="1">
      <c r="A12" s="27" t="s">
        <v>95</v>
      </c>
      <c r="B12" s="24" t="s">
        <v>96</v>
      </c>
      <c r="C12" s="25" t="str">
        <f t="shared" si="0"/>
        <v>11　繊維工業</v>
      </c>
      <c r="D12" s="26" t="s">
        <v>97</v>
      </c>
      <c r="E12" s="24" t="s">
        <v>98</v>
      </c>
      <c r="F12" s="24" t="str">
        <f t="shared" si="1"/>
        <v>060500繊維工業（衣服、その他の繊維製品を除く）</v>
      </c>
      <c r="G12" s="27" t="s">
        <v>99</v>
      </c>
      <c r="H12" s="24" t="str">
        <f t="shared" si="2"/>
        <v>060500管理，補助的経済活動を行う事業所（11繊維工業） </v>
      </c>
      <c r="I12" s="22" t="s">
        <v>100</v>
      </c>
    </row>
    <row r="13" spans="1:9" ht="30.75" customHeight="1">
      <c r="A13" s="27" t="s">
        <v>101</v>
      </c>
      <c r="B13" s="24" t="s">
        <v>102</v>
      </c>
      <c r="C13" s="25" t="str">
        <f t="shared" si="0"/>
        <v>12　木材・木製品製造業（家具を除く）</v>
      </c>
      <c r="D13" s="26" t="s">
        <v>103</v>
      </c>
      <c r="E13" s="24" t="s">
        <v>102</v>
      </c>
      <c r="F13" s="24" t="str">
        <f t="shared" si="1"/>
        <v>060900　木材・木製品製造業（家具を除く）</v>
      </c>
      <c r="G13" s="27" t="s">
        <v>104</v>
      </c>
      <c r="H13" s="24" t="str">
        <f t="shared" si="2"/>
        <v>060900管理，補助的経済活動を行う事業所（12木材・木製品製造業） </v>
      </c>
      <c r="I13" s="22" t="s">
        <v>105</v>
      </c>
    </row>
    <row r="14" spans="1:9" ht="30.75" customHeight="1">
      <c r="A14" s="27" t="s">
        <v>106</v>
      </c>
      <c r="B14" s="24" t="s">
        <v>107</v>
      </c>
      <c r="C14" s="25" t="str">
        <f t="shared" si="0"/>
        <v>13　家具・装備品製造業</v>
      </c>
      <c r="D14" s="26" t="s">
        <v>108</v>
      </c>
      <c r="E14" s="24" t="s">
        <v>107</v>
      </c>
      <c r="F14" s="24" t="str">
        <f t="shared" si="1"/>
        <v>061100　家具・装備品製造業</v>
      </c>
      <c r="G14" s="27" t="s">
        <v>109</v>
      </c>
      <c r="H14" s="24" t="str">
        <f t="shared" si="2"/>
        <v>061100管理，補助的経済活動を行う事業所（13家具・装備品製造業） </v>
      </c>
      <c r="I14" s="22" t="s">
        <v>110</v>
      </c>
    </row>
    <row r="15" spans="1:9" ht="30.75" customHeight="1">
      <c r="A15" s="27" t="s">
        <v>111</v>
      </c>
      <c r="B15" s="24" t="s">
        <v>112</v>
      </c>
      <c r="C15" s="25" t="str">
        <f t="shared" si="0"/>
        <v>14　パルプ・紙・紙加工品製造業</v>
      </c>
      <c r="D15" s="26" t="s">
        <v>113</v>
      </c>
      <c r="E15" s="24" t="s">
        <v>112</v>
      </c>
      <c r="F15" s="24" t="str">
        <f t="shared" si="1"/>
        <v>061300　パルプ・紙・紙加工品製造業</v>
      </c>
      <c r="G15" s="27" t="s">
        <v>114</v>
      </c>
      <c r="H15" s="24" t="str">
        <f t="shared" si="2"/>
        <v>061300管理，補助的経済活動を行う事業所（14パルプ・紙・紙加工品製造業） </v>
      </c>
      <c r="I15" s="22" t="s">
        <v>115</v>
      </c>
    </row>
    <row r="16" spans="1:9" ht="30.75" customHeight="1">
      <c r="A16" s="27" t="s">
        <v>116</v>
      </c>
      <c r="B16" s="24" t="s">
        <v>117</v>
      </c>
      <c r="C16" s="25" t="str">
        <f t="shared" si="0"/>
        <v>15　印刷・同関連業</v>
      </c>
      <c r="D16" s="26" t="s">
        <v>118</v>
      </c>
      <c r="E16" s="24" t="s">
        <v>117</v>
      </c>
      <c r="F16" s="24" t="str">
        <f t="shared" si="1"/>
        <v>061500　印刷・同関連業</v>
      </c>
      <c r="G16" s="27" t="s">
        <v>119</v>
      </c>
      <c r="H16" s="24" t="str">
        <f t="shared" si="2"/>
        <v>061500管理，補助的経済活動を行う事業所（15印刷・同関連業） </v>
      </c>
      <c r="I16" s="22" t="s">
        <v>120</v>
      </c>
    </row>
    <row r="17" spans="1:9" ht="30.75" customHeight="1">
      <c r="A17" s="27" t="s">
        <v>121</v>
      </c>
      <c r="B17" s="24" t="s">
        <v>122</v>
      </c>
      <c r="C17" s="25" t="str">
        <f t="shared" si="0"/>
        <v>16　化学工業</v>
      </c>
      <c r="D17" s="26" t="s">
        <v>123</v>
      </c>
      <c r="E17" s="24" t="s">
        <v>122</v>
      </c>
      <c r="F17" s="24" t="str">
        <f t="shared" si="1"/>
        <v>061700　化学工業</v>
      </c>
      <c r="G17" s="27" t="s">
        <v>124</v>
      </c>
      <c r="H17" s="24" t="str">
        <f t="shared" si="2"/>
        <v>061700管理，補助的経済活動を行う事業所（16化学工業） </v>
      </c>
      <c r="I17" s="22" t="s">
        <v>125</v>
      </c>
    </row>
    <row r="18" spans="1:9" ht="30.75" customHeight="1">
      <c r="A18" s="27" t="s">
        <v>126</v>
      </c>
      <c r="B18" s="24" t="s">
        <v>127</v>
      </c>
      <c r="C18" s="25" t="str">
        <f t="shared" si="0"/>
        <v>17　石油製品・石炭製品製造業</v>
      </c>
      <c r="D18" s="26" t="s">
        <v>128</v>
      </c>
      <c r="E18" s="24" t="s">
        <v>127</v>
      </c>
      <c r="F18" s="24" t="str">
        <f t="shared" si="1"/>
        <v>061900　石油製品・石炭製品製造業</v>
      </c>
      <c r="G18" s="27" t="s">
        <v>129</v>
      </c>
      <c r="H18" s="24" t="str">
        <f t="shared" si="2"/>
        <v>061900管理，補助的経済活動を行う事業所（17石油製品・石炭製品製造業） </v>
      </c>
      <c r="I18" s="22" t="s">
        <v>130</v>
      </c>
    </row>
    <row r="19" spans="1:9" ht="30.75" customHeight="1">
      <c r="A19" s="27" t="s">
        <v>131</v>
      </c>
      <c r="B19" s="24" t="s">
        <v>132</v>
      </c>
      <c r="C19" s="25" t="str">
        <f t="shared" si="0"/>
        <v>18　プラスチック製品製造業（別掲を除く）</v>
      </c>
      <c r="D19" s="26" t="s">
        <v>133</v>
      </c>
      <c r="E19" s="24" t="s">
        <v>132</v>
      </c>
      <c r="F19" s="24" t="str">
        <f t="shared" si="1"/>
        <v>062100　プラスチック製品製造業（別掲を除く）</v>
      </c>
      <c r="G19" s="27" t="s">
        <v>134</v>
      </c>
      <c r="H19" s="24" t="str">
        <f t="shared" si="2"/>
        <v>062100管理，補助的経済活動を行う事業所（18プラスチック製品製造業） </v>
      </c>
      <c r="I19" s="22" t="s">
        <v>135</v>
      </c>
    </row>
    <row r="20" spans="1:9" ht="30.75" customHeight="1">
      <c r="A20" s="27" t="s">
        <v>136</v>
      </c>
      <c r="B20" s="24" t="s">
        <v>137</v>
      </c>
      <c r="C20" s="25" t="str">
        <f t="shared" si="0"/>
        <v>19　ゴム製品製造業</v>
      </c>
      <c r="D20" s="26" t="s">
        <v>138</v>
      </c>
      <c r="E20" s="24" t="s">
        <v>137</v>
      </c>
      <c r="F20" s="24" t="str">
        <f t="shared" si="1"/>
        <v>062300　ゴム製品製造業</v>
      </c>
      <c r="G20" s="27" t="s">
        <v>139</v>
      </c>
      <c r="H20" s="24" t="str">
        <f t="shared" si="2"/>
        <v>062300管理，補助的経済活動を行う事業所（19ゴム製品製造業） </v>
      </c>
      <c r="I20" s="22" t="s">
        <v>140</v>
      </c>
    </row>
    <row r="21" spans="1:9" ht="30.75" customHeight="1">
      <c r="A21" s="27" t="s">
        <v>141</v>
      </c>
      <c r="B21" s="24" t="s">
        <v>142</v>
      </c>
      <c r="C21" s="25" t="str">
        <f t="shared" si="0"/>
        <v>20　なめし革・同製品・毛皮製造業</v>
      </c>
      <c r="D21" s="26" t="s">
        <v>143</v>
      </c>
      <c r="E21" s="24" t="s">
        <v>142</v>
      </c>
      <c r="F21" s="24" t="str">
        <f t="shared" si="1"/>
        <v>062500　なめし革・同製品・毛皮製造業</v>
      </c>
      <c r="G21" s="27" t="s">
        <v>144</v>
      </c>
      <c r="H21" s="24" t="str">
        <f t="shared" si="2"/>
        <v>062500管理，補助的経済活動を行う事業所（20なめし革・同製品・毛皮製造業） </v>
      </c>
      <c r="I21" s="22" t="s">
        <v>145</v>
      </c>
    </row>
    <row r="22" spans="1:9" ht="30.75" customHeight="1">
      <c r="A22" s="27" t="s">
        <v>146</v>
      </c>
      <c r="B22" s="24" t="s">
        <v>147</v>
      </c>
      <c r="C22" s="25" t="str">
        <f t="shared" si="0"/>
        <v>21　窯業・土石製品製造業</v>
      </c>
      <c r="D22" s="26" t="s">
        <v>148</v>
      </c>
      <c r="E22" s="24" t="s">
        <v>147</v>
      </c>
      <c r="F22" s="24" t="str">
        <f t="shared" si="1"/>
        <v>062700　窯業・土石製品製造業</v>
      </c>
      <c r="G22" s="27" t="s">
        <v>149</v>
      </c>
      <c r="H22" s="24" t="str">
        <f t="shared" si="2"/>
        <v>062700管理，補助的経済活動を行う事業所（21窯業・土石製品製造業） </v>
      </c>
      <c r="I22" s="22" t="s">
        <v>150</v>
      </c>
    </row>
    <row r="23" spans="1:9" ht="30.75" customHeight="1">
      <c r="A23" s="27" t="s">
        <v>151</v>
      </c>
      <c r="B23" s="24" t="s">
        <v>152</v>
      </c>
      <c r="C23" s="25" t="str">
        <f t="shared" si="0"/>
        <v>22　鉄鋼業</v>
      </c>
      <c r="D23" s="26" t="s">
        <v>153</v>
      </c>
      <c r="E23" s="24" t="s">
        <v>152</v>
      </c>
      <c r="F23" s="24" t="str">
        <f t="shared" si="1"/>
        <v>062900　鉄鋼業</v>
      </c>
      <c r="G23" s="27" t="s">
        <v>154</v>
      </c>
      <c r="H23" s="24" t="str">
        <f t="shared" si="2"/>
        <v>062900管理，補助的経済活動を行う事業所（22鉄鋼業） </v>
      </c>
      <c r="I23" s="22" t="s">
        <v>155</v>
      </c>
    </row>
    <row r="24" spans="1:9" ht="30.75" customHeight="1">
      <c r="A24" s="27" t="s">
        <v>156</v>
      </c>
      <c r="B24" s="24" t="s">
        <v>157</v>
      </c>
      <c r="C24" s="25" t="str">
        <f t="shared" si="0"/>
        <v>23　非鉄金属製造業</v>
      </c>
      <c r="D24" s="26" t="s">
        <v>158</v>
      </c>
      <c r="E24" s="24" t="s">
        <v>157</v>
      </c>
      <c r="F24" s="24" t="str">
        <f t="shared" si="1"/>
        <v>063100　非鉄金属製造業</v>
      </c>
      <c r="G24" s="27" t="s">
        <v>159</v>
      </c>
      <c r="H24" s="24" t="str">
        <f t="shared" si="2"/>
        <v>063100管理，補助的経済活動を行う事業所（23非鉄金属製造業） </v>
      </c>
      <c r="I24" s="22" t="s">
        <v>160</v>
      </c>
    </row>
    <row r="25" spans="1:9" ht="30.75" customHeight="1">
      <c r="A25" s="27" t="s">
        <v>161</v>
      </c>
      <c r="B25" s="24" t="s">
        <v>162</v>
      </c>
      <c r="C25" s="25" t="str">
        <f t="shared" si="0"/>
        <v>24　金属製品製造業</v>
      </c>
      <c r="D25" s="26" t="s">
        <v>163</v>
      </c>
      <c r="E25" s="24" t="s">
        <v>162</v>
      </c>
      <c r="F25" s="24" t="str">
        <f t="shared" si="1"/>
        <v>063300　金属製品製造業</v>
      </c>
      <c r="G25" s="27" t="s">
        <v>164</v>
      </c>
      <c r="H25" s="24" t="str">
        <f t="shared" si="2"/>
        <v>063300管理，補助的経済活動を行う事業所（24金属製品製造業） </v>
      </c>
      <c r="I25" s="22" t="s">
        <v>165</v>
      </c>
    </row>
    <row r="26" spans="1:9" ht="30.75" customHeight="1">
      <c r="A26" s="27" t="s">
        <v>166</v>
      </c>
      <c r="B26" s="24" t="s">
        <v>167</v>
      </c>
      <c r="C26" s="25" t="str">
        <f t="shared" si="0"/>
        <v>25　はん用機械器具製造業</v>
      </c>
      <c r="D26" s="26" t="s">
        <v>168</v>
      </c>
      <c r="E26" s="24" t="s">
        <v>169</v>
      </c>
      <c r="F26" s="24" t="str">
        <f t="shared" si="1"/>
        <v>063500一般機械器具製造業　 </v>
      </c>
      <c r="G26" s="27" t="s">
        <v>170</v>
      </c>
      <c r="H26" s="24" t="str">
        <f t="shared" si="2"/>
        <v>063500管理，補助的経済活動を行う事業所（25はん用機械器具製造業） </v>
      </c>
      <c r="I26" s="22" t="s">
        <v>171</v>
      </c>
    </row>
    <row r="27" spans="1:9" ht="30.75" customHeight="1">
      <c r="A27" s="27" t="s">
        <v>172</v>
      </c>
      <c r="B27" s="24" t="s">
        <v>173</v>
      </c>
      <c r="C27" s="25" t="str">
        <f t="shared" si="0"/>
        <v>26　生産用機械器具製造業</v>
      </c>
      <c r="D27" s="26" t="s">
        <v>168</v>
      </c>
      <c r="E27" s="24" t="s">
        <v>169</v>
      </c>
      <c r="F27" s="24" t="str">
        <f t="shared" si="1"/>
        <v>063500一般機械器具製造業　 </v>
      </c>
      <c r="G27" s="27" t="s">
        <v>174</v>
      </c>
      <c r="H27" s="24" t="str">
        <f t="shared" si="2"/>
        <v>063500管理，補助的経済活動を行う事業所（26生産用機械器具製造業） </v>
      </c>
      <c r="I27" s="22" t="s">
        <v>175</v>
      </c>
    </row>
    <row r="28" spans="1:9" ht="30.75" customHeight="1">
      <c r="A28" s="27" t="s">
        <v>176</v>
      </c>
      <c r="B28" s="24" t="s">
        <v>177</v>
      </c>
      <c r="C28" s="25" t="str">
        <f t="shared" si="0"/>
        <v>27　業務用機械器具製造業</v>
      </c>
      <c r="D28" s="26" t="s">
        <v>178</v>
      </c>
      <c r="E28" s="24" t="s">
        <v>179</v>
      </c>
      <c r="F28" s="24" t="str">
        <f t="shared" si="1"/>
        <v>064500精密機械器具製造業   　</v>
      </c>
      <c r="G28" s="27" t="s">
        <v>180</v>
      </c>
      <c r="H28" s="24" t="str">
        <f t="shared" si="2"/>
        <v>064500管理，補助的経済活動を行う事業所（27業務用機械器具製造業） </v>
      </c>
      <c r="I28" s="22" t="s">
        <v>181</v>
      </c>
    </row>
    <row r="29" spans="1:9" ht="30.75" customHeight="1">
      <c r="A29" s="27" t="s">
        <v>182</v>
      </c>
      <c r="B29" s="24" t="s">
        <v>183</v>
      </c>
      <c r="C29" s="25" t="str">
        <f t="shared" si="0"/>
        <v>28　電子部品・デバイス製造業</v>
      </c>
      <c r="D29" s="26" t="s">
        <v>184</v>
      </c>
      <c r="E29" s="24" t="s">
        <v>185</v>
      </c>
      <c r="F29" s="24" t="str">
        <f t="shared" si="1"/>
        <v>064100　電子部品・デバイス・電子回路製造業</v>
      </c>
      <c r="G29" s="27" t="s">
        <v>186</v>
      </c>
      <c r="H29" s="24" t="str">
        <f t="shared" si="2"/>
        <v>064100管理，補助的経済活動を行う事業所（28電子部品・デバイス・電子回路製造業） </v>
      </c>
      <c r="I29" s="22" t="s">
        <v>187</v>
      </c>
    </row>
    <row r="30" spans="1:9" ht="30.75" customHeight="1">
      <c r="A30" s="27" t="s">
        <v>188</v>
      </c>
      <c r="B30" s="24" t="s">
        <v>189</v>
      </c>
      <c r="C30" s="25" t="str">
        <f t="shared" si="0"/>
        <v>29　電気機械器具製造業</v>
      </c>
      <c r="D30" s="26" t="s">
        <v>190</v>
      </c>
      <c r="E30" s="24" t="s">
        <v>189</v>
      </c>
      <c r="F30" s="24" t="str">
        <f t="shared" si="1"/>
        <v>063700　電気機械器具製造業</v>
      </c>
      <c r="G30" s="27" t="s">
        <v>191</v>
      </c>
      <c r="H30" s="24" t="str">
        <f t="shared" si="2"/>
        <v>063700管理，補助的経済活動を行う事業所（29電気機械器具製造業） </v>
      </c>
      <c r="I30" s="22" t="s">
        <v>192</v>
      </c>
    </row>
    <row r="31" spans="1:9" ht="30.75" customHeight="1">
      <c r="A31" s="27" t="s">
        <v>193</v>
      </c>
      <c r="B31" s="24" t="s">
        <v>194</v>
      </c>
      <c r="C31" s="25" t="str">
        <f t="shared" si="0"/>
        <v>30　情報通信機械器具製造業</v>
      </c>
      <c r="D31" s="26" t="s">
        <v>195</v>
      </c>
      <c r="E31" s="24" t="s">
        <v>194</v>
      </c>
      <c r="F31" s="24" t="str">
        <f t="shared" si="1"/>
        <v>063900　情報通信機械器具製造業</v>
      </c>
      <c r="G31" s="27" t="s">
        <v>196</v>
      </c>
      <c r="H31" s="24" t="str">
        <f t="shared" si="2"/>
        <v>063900管理，補助的経済活動を行う事業所（30情報通信機械器具製造業） </v>
      </c>
      <c r="I31" s="22" t="s">
        <v>197</v>
      </c>
    </row>
    <row r="32" spans="1:9" ht="30.75" customHeight="1">
      <c r="A32" s="27" t="s">
        <v>198</v>
      </c>
      <c r="B32" s="24" t="s">
        <v>199</v>
      </c>
      <c r="C32" s="25" t="str">
        <f t="shared" si="0"/>
        <v>31　輸送用機械器具製造業</v>
      </c>
      <c r="D32" s="26" t="s">
        <v>200</v>
      </c>
      <c r="E32" s="24" t="s">
        <v>199</v>
      </c>
      <c r="F32" s="24" t="str">
        <f t="shared" si="1"/>
        <v>064300　輸送用機械器具製造業</v>
      </c>
      <c r="G32" s="27" t="s">
        <v>201</v>
      </c>
      <c r="H32" s="24" t="str">
        <f t="shared" si="2"/>
        <v>064300管理，補助的経済活動を行う事業所（31輸送用機械器具製造業） </v>
      </c>
      <c r="I32" s="22" t="s">
        <v>202</v>
      </c>
    </row>
    <row r="33" spans="1:9" ht="30.75" customHeight="1">
      <c r="A33" s="27" t="s">
        <v>203</v>
      </c>
      <c r="B33" s="24" t="s">
        <v>204</v>
      </c>
      <c r="C33" s="25" t="str">
        <f t="shared" si="0"/>
        <v>32　その他の製造業</v>
      </c>
      <c r="D33" s="26" t="s">
        <v>205</v>
      </c>
      <c r="E33" s="24" t="s">
        <v>204</v>
      </c>
      <c r="F33" s="24" t="str">
        <f t="shared" si="1"/>
        <v>064700　その他の製造業</v>
      </c>
      <c r="G33" s="27" t="s">
        <v>206</v>
      </c>
      <c r="H33" s="24" t="str">
        <f t="shared" si="2"/>
        <v>064700管理，補助的経済活動を行う事業所（32その他の製造業） </v>
      </c>
      <c r="I33" s="22" t="s">
        <v>207</v>
      </c>
    </row>
    <row r="34" spans="1:9" ht="30.75" customHeight="1">
      <c r="A34" s="27" t="s">
        <v>203</v>
      </c>
      <c r="B34" s="24" t="s">
        <v>204</v>
      </c>
      <c r="C34" s="25" t="str">
        <f t="shared" si="0"/>
        <v>32　その他の製造業</v>
      </c>
      <c r="D34" s="26" t="s">
        <v>205</v>
      </c>
      <c r="E34" s="24" t="s">
        <v>204</v>
      </c>
      <c r="F34" s="24" t="str">
        <f t="shared" si="1"/>
        <v>064700　その他の製造業</v>
      </c>
      <c r="G34" s="27" t="s">
        <v>208</v>
      </c>
      <c r="H34" s="24" t="str">
        <f t="shared" si="2"/>
        <v>064700漆器製造業 </v>
      </c>
      <c r="I34" s="22" t="s">
        <v>209</v>
      </c>
    </row>
    <row r="35" spans="1:9" ht="30.75" customHeight="1">
      <c r="A35" s="27" t="s">
        <v>210</v>
      </c>
      <c r="B35" s="24" t="s">
        <v>211</v>
      </c>
      <c r="C35" s="25" t="str">
        <f t="shared" si="0"/>
        <v>33　電気業</v>
      </c>
      <c r="D35" s="26" t="s">
        <v>212</v>
      </c>
      <c r="E35" s="24" t="s">
        <v>211</v>
      </c>
      <c r="F35" s="24" t="str">
        <f t="shared" si="1"/>
        <v>070000　電気業</v>
      </c>
      <c r="G35" s="27" t="s">
        <v>213</v>
      </c>
      <c r="H35" s="24" t="str">
        <f t="shared" si="2"/>
        <v>070000管理，補助的経済活動を行う事業所（33電気業） </v>
      </c>
      <c r="I35" s="22" t="s">
        <v>214</v>
      </c>
    </row>
    <row r="36" spans="1:9" ht="30.75" customHeight="1">
      <c r="A36" s="27" t="s">
        <v>215</v>
      </c>
      <c r="B36" s="24" t="s">
        <v>216</v>
      </c>
      <c r="C36" s="25" t="str">
        <f t="shared" si="0"/>
        <v>34　ガス業</v>
      </c>
      <c r="D36" s="26" t="s">
        <v>212</v>
      </c>
      <c r="E36" s="24" t="s">
        <v>216</v>
      </c>
      <c r="F36" s="24" t="str">
        <f t="shared" si="1"/>
        <v>070000　ガス業</v>
      </c>
      <c r="G36" s="27" t="s">
        <v>217</v>
      </c>
      <c r="H36" s="24" t="str">
        <f t="shared" si="2"/>
        <v>070000管理，補助的経済活動を行う事業所（34ガス業） </v>
      </c>
      <c r="I36" s="22" t="s">
        <v>218</v>
      </c>
    </row>
    <row r="37" spans="1:9" ht="30.75" customHeight="1">
      <c r="A37" s="27" t="s">
        <v>219</v>
      </c>
      <c r="B37" s="24" t="s">
        <v>220</v>
      </c>
      <c r="C37" s="25" t="str">
        <f t="shared" si="0"/>
        <v>35　熱供給業</v>
      </c>
      <c r="D37" s="26" t="s">
        <v>212</v>
      </c>
      <c r="E37" s="24" t="s">
        <v>220</v>
      </c>
      <c r="F37" s="24" t="str">
        <f t="shared" si="1"/>
        <v>070000　熱供給業</v>
      </c>
      <c r="G37" s="27" t="s">
        <v>221</v>
      </c>
      <c r="H37" s="24" t="str">
        <f t="shared" si="2"/>
        <v>070000管理，補助的経済活動を行う事業所（35熱供給業） </v>
      </c>
      <c r="I37" s="22" t="s">
        <v>222</v>
      </c>
    </row>
    <row r="38" spans="1:9" ht="30.75" customHeight="1">
      <c r="A38" s="27" t="s">
        <v>223</v>
      </c>
      <c r="B38" s="24" t="s">
        <v>224</v>
      </c>
      <c r="C38" s="25" t="str">
        <f t="shared" si="0"/>
        <v>36　水道業</v>
      </c>
      <c r="D38" s="26" t="s">
        <v>212</v>
      </c>
      <c r="E38" s="24" t="s">
        <v>224</v>
      </c>
      <c r="F38" s="24" t="str">
        <f t="shared" si="1"/>
        <v>070000　水道業</v>
      </c>
      <c r="G38" s="27" t="s">
        <v>225</v>
      </c>
      <c r="H38" s="24" t="str">
        <f t="shared" si="2"/>
        <v>070000管理，補助的経済活動を行う事業所（36水道業） </v>
      </c>
      <c r="I38" s="22" t="s">
        <v>226</v>
      </c>
    </row>
    <row r="39" spans="1:9" ht="30.75" customHeight="1">
      <c r="A39" s="27" t="s">
        <v>227</v>
      </c>
      <c r="B39" s="24" t="s">
        <v>228</v>
      </c>
      <c r="C39" s="25" t="str">
        <f t="shared" si="0"/>
        <v>37　通信業</v>
      </c>
      <c r="D39" s="26" t="s">
        <v>229</v>
      </c>
      <c r="E39" s="24" t="s">
        <v>228</v>
      </c>
      <c r="F39" s="24" t="str">
        <f t="shared" si="1"/>
        <v>080100　通信業</v>
      </c>
      <c r="G39" s="27" t="s">
        <v>230</v>
      </c>
      <c r="H39" s="24" t="str">
        <f t="shared" si="2"/>
        <v>080100管理，補助的経済活動を行う事業所（37通信業） </v>
      </c>
      <c r="I39" s="22" t="s">
        <v>231</v>
      </c>
    </row>
    <row r="40" spans="1:9" ht="30.75" customHeight="1">
      <c r="A40" s="27" t="s">
        <v>232</v>
      </c>
      <c r="B40" s="24" t="s">
        <v>233</v>
      </c>
      <c r="C40" s="25" t="str">
        <f t="shared" si="0"/>
        <v>38　放送業</v>
      </c>
      <c r="D40" s="26" t="s">
        <v>234</v>
      </c>
      <c r="E40" s="24" t="s">
        <v>233</v>
      </c>
      <c r="F40" s="24" t="str">
        <f t="shared" si="1"/>
        <v>080300　放送業</v>
      </c>
      <c r="G40" s="27" t="s">
        <v>235</v>
      </c>
      <c r="H40" s="24" t="str">
        <f t="shared" si="2"/>
        <v>080300管理，補助的経済活動を行う事業所（38放送業） </v>
      </c>
      <c r="I40" s="22" t="s">
        <v>236</v>
      </c>
    </row>
    <row r="41" spans="1:9" ht="30.75" customHeight="1">
      <c r="A41" s="27" t="s">
        <v>237</v>
      </c>
      <c r="B41" s="24" t="s">
        <v>238</v>
      </c>
      <c r="C41" s="25" t="str">
        <f t="shared" si="0"/>
        <v>39　情報サービス業</v>
      </c>
      <c r="D41" s="26" t="s">
        <v>239</v>
      </c>
      <c r="E41" s="24" t="s">
        <v>238</v>
      </c>
      <c r="F41" s="24" t="str">
        <f t="shared" si="1"/>
        <v>080500　情報サービス業</v>
      </c>
      <c r="G41" s="27" t="s">
        <v>240</v>
      </c>
      <c r="H41" s="24" t="str">
        <f t="shared" si="2"/>
        <v>080500管理，補助的経済活動を行う事業所（39情報サービス業） </v>
      </c>
      <c r="I41" s="22" t="s">
        <v>241</v>
      </c>
    </row>
    <row r="42" spans="1:9" ht="30.75" customHeight="1">
      <c r="A42" s="27" t="s">
        <v>242</v>
      </c>
      <c r="B42" s="24" t="s">
        <v>243</v>
      </c>
      <c r="C42" s="25" t="str">
        <f t="shared" si="0"/>
        <v>40　インターネット附随サービス業</v>
      </c>
      <c r="D42" s="26" t="s">
        <v>244</v>
      </c>
      <c r="E42" s="24" t="s">
        <v>243</v>
      </c>
      <c r="F42" s="24" t="str">
        <f t="shared" si="1"/>
        <v>080700　インターネット附随サービス業</v>
      </c>
      <c r="G42" s="27" t="s">
        <v>245</v>
      </c>
      <c r="H42" s="24" t="str">
        <f t="shared" si="2"/>
        <v>080700管理，補助的経済活動を行う事業所（40インターネット附随サービス業） </v>
      </c>
      <c r="I42" s="22" t="s">
        <v>246</v>
      </c>
    </row>
    <row r="43" spans="1:9" ht="30.75" customHeight="1">
      <c r="A43" s="27" t="s">
        <v>247</v>
      </c>
      <c r="B43" s="24" t="s">
        <v>248</v>
      </c>
      <c r="C43" s="25" t="str">
        <f t="shared" si="0"/>
        <v>41　映像・音声・文字情報制作業</v>
      </c>
      <c r="D43" s="26" t="s">
        <v>249</v>
      </c>
      <c r="E43" s="24" t="s">
        <v>248</v>
      </c>
      <c r="F43" s="24" t="str">
        <f t="shared" si="1"/>
        <v>080900　映像・音声・文字情報制作業</v>
      </c>
      <c r="G43" s="27" t="s">
        <v>250</v>
      </c>
      <c r="H43" s="24" t="str">
        <f t="shared" si="2"/>
        <v>080900管理，補助的経済活動を行う事業所（41映像・音声・文字情報制作業） </v>
      </c>
      <c r="I43" s="22" t="s">
        <v>251</v>
      </c>
    </row>
    <row r="44" spans="1:9" ht="30.75" customHeight="1">
      <c r="A44" s="27" t="s">
        <v>252</v>
      </c>
      <c r="B44" s="24" t="s">
        <v>253</v>
      </c>
      <c r="C44" s="25" t="str">
        <f t="shared" si="0"/>
        <v>42　鉄道業</v>
      </c>
      <c r="D44" s="26" t="s">
        <v>254</v>
      </c>
      <c r="E44" s="24" t="s">
        <v>253</v>
      </c>
      <c r="F44" s="24" t="str">
        <f t="shared" si="1"/>
        <v>090000　鉄道業</v>
      </c>
      <c r="G44" s="27" t="s">
        <v>255</v>
      </c>
      <c r="H44" s="24" t="str">
        <f t="shared" si="2"/>
        <v>090000管理，補助的経済活動を行う事業所（42鉄道業） </v>
      </c>
      <c r="I44" s="22" t="s">
        <v>256</v>
      </c>
    </row>
    <row r="45" spans="1:9" ht="30.75" customHeight="1">
      <c r="A45" s="27" t="s">
        <v>252</v>
      </c>
      <c r="B45" s="24" t="s">
        <v>253</v>
      </c>
      <c r="C45" s="25" t="str">
        <f t="shared" si="0"/>
        <v>42　鉄道業</v>
      </c>
      <c r="D45" s="26" t="s">
        <v>254</v>
      </c>
      <c r="E45" s="24" t="s">
        <v>253</v>
      </c>
      <c r="F45" s="24" t="str">
        <f t="shared" si="1"/>
        <v>090000　鉄道業</v>
      </c>
      <c r="G45" s="27" t="s">
        <v>257</v>
      </c>
      <c r="H45" s="24" t="str">
        <f t="shared" si="2"/>
        <v>090000鉄道業 </v>
      </c>
      <c r="I45" s="22" t="s">
        <v>258</v>
      </c>
    </row>
    <row r="46" spans="1:9" ht="30.75" customHeight="1">
      <c r="A46" s="27" t="s">
        <v>259</v>
      </c>
      <c r="B46" s="24" t="s">
        <v>260</v>
      </c>
      <c r="C46" s="25" t="str">
        <f t="shared" si="0"/>
        <v>43　道路旅客運送業</v>
      </c>
      <c r="D46" s="26" t="s">
        <v>254</v>
      </c>
      <c r="E46" s="24" t="s">
        <v>260</v>
      </c>
      <c r="F46" s="24" t="str">
        <f t="shared" si="1"/>
        <v>090000　道路旅客運送業</v>
      </c>
      <c r="G46" s="27" t="s">
        <v>261</v>
      </c>
      <c r="H46" s="24" t="str">
        <f t="shared" si="2"/>
        <v>090000管理，補助的経済活動を行う事業所（43道路旅客運送業） </v>
      </c>
      <c r="I46" s="22" t="s">
        <v>262</v>
      </c>
    </row>
    <row r="47" spans="1:9" ht="30.75" customHeight="1">
      <c r="A47" s="27" t="s">
        <v>263</v>
      </c>
      <c r="B47" s="24" t="s">
        <v>264</v>
      </c>
      <c r="C47" s="25" t="str">
        <f t="shared" si="0"/>
        <v>44　道路貨物運送業</v>
      </c>
      <c r="D47" s="26" t="s">
        <v>254</v>
      </c>
      <c r="E47" s="24" t="s">
        <v>264</v>
      </c>
      <c r="F47" s="24" t="str">
        <f t="shared" si="1"/>
        <v>090000　道路貨物運送業</v>
      </c>
      <c r="G47" s="27" t="s">
        <v>265</v>
      </c>
      <c r="H47" s="24" t="str">
        <f t="shared" si="2"/>
        <v>090000管理，補助的経済活動を行う事業所（44道路貨物運送業） </v>
      </c>
      <c r="I47" s="22" t="s">
        <v>266</v>
      </c>
    </row>
    <row r="48" spans="1:9" ht="30.75" customHeight="1">
      <c r="A48" s="27" t="s">
        <v>267</v>
      </c>
      <c r="B48" s="24" t="s">
        <v>268</v>
      </c>
      <c r="C48" s="25" t="str">
        <f t="shared" si="0"/>
        <v>45　水運業</v>
      </c>
      <c r="D48" s="26" t="s">
        <v>254</v>
      </c>
      <c r="E48" s="24" t="s">
        <v>268</v>
      </c>
      <c r="F48" s="24" t="str">
        <f t="shared" si="1"/>
        <v>090000　水運業</v>
      </c>
      <c r="G48" s="27" t="s">
        <v>269</v>
      </c>
      <c r="H48" s="24" t="str">
        <f t="shared" si="2"/>
        <v>090000管理，補助的経済活動を行う事業所（45水運業） </v>
      </c>
      <c r="I48" s="22" t="s">
        <v>270</v>
      </c>
    </row>
    <row r="49" spans="1:9" ht="30.75" customHeight="1">
      <c r="A49" s="27" t="s">
        <v>271</v>
      </c>
      <c r="B49" s="24" t="s">
        <v>272</v>
      </c>
      <c r="C49" s="25" t="str">
        <f t="shared" si="0"/>
        <v>46　航空運輸業</v>
      </c>
      <c r="D49" s="26" t="s">
        <v>254</v>
      </c>
      <c r="E49" s="24" t="s">
        <v>272</v>
      </c>
      <c r="F49" s="24" t="str">
        <f t="shared" si="1"/>
        <v>090000　航空運輸業</v>
      </c>
      <c r="G49" s="27" t="s">
        <v>273</v>
      </c>
      <c r="H49" s="24" t="str">
        <f t="shared" si="2"/>
        <v>090000管理，補助的経済活動を行う事業所（46航空運輸業） </v>
      </c>
      <c r="I49" s="22" t="s">
        <v>274</v>
      </c>
    </row>
    <row r="50" spans="1:9" ht="30.75" customHeight="1">
      <c r="A50" s="27" t="s">
        <v>275</v>
      </c>
      <c r="B50" s="24" t="s">
        <v>276</v>
      </c>
      <c r="C50" s="25" t="str">
        <f t="shared" si="0"/>
        <v>47　倉庫業</v>
      </c>
      <c r="D50" s="26" t="s">
        <v>254</v>
      </c>
      <c r="E50" s="24" t="s">
        <v>276</v>
      </c>
      <c r="F50" s="24" t="str">
        <f t="shared" si="1"/>
        <v>090000　倉庫業</v>
      </c>
      <c r="G50" s="27" t="s">
        <v>277</v>
      </c>
      <c r="H50" s="24" t="str">
        <f t="shared" si="2"/>
        <v>090000管理，補助的経済活動を行う事業所（47倉庫業） </v>
      </c>
      <c r="I50" s="22" t="s">
        <v>278</v>
      </c>
    </row>
    <row r="51" spans="1:9" ht="30.75" customHeight="1">
      <c r="A51" s="27" t="s">
        <v>279</v>
      </c>
      <c r="B51" s="24" t="s">
        <v>280</v>
      </c>
      <c r="C51" s="25" t="str">
        <f t="shared" si="0"/>
        <v>48　運輸に附帯するサービス業</v>
      </c>
      <c r="D51" s="26" t="s">
        <v>254</v>
      </c>
      <c r="E51" s="24" t="s">
        <v>280</v>
      </c>
      <c r="F51" s="24" t="str">
        <f t="shared" si="1"/>
        <v>090000　運輸に附帯するサービス業</v>
      </c>
      <c r="G51" s="27" t="s">
        <v>281</v>
      </c>
      <c r="H51" s="24" t="str">
        <f t="shared" si="2"/>
        <v>090000管理，補助的経済活動を行う事業所（48運輸に附帯するサービス業） </v>
      </c>
      <c r="I51" s="22" t="s">
        <v>282</v>
      </c>
    </row>
    <row r="52" spans="1:9" ht="30.75" customHeight="1">
      <c r="A52" s="27" t="s">
        <v>283</v>
      </c>
      <c r="B52" s="24" t="s">
        <v>284</v>
      </c>
      <c r="C52" s="25" t="str">
        <f t="shared" si="0"/>
        <v>49　郵便業（信書便事業を含む）</v>
      </c>
      <c r="D52" s="26" t="s">
        <v>254</v>
      </c>
      <c r="E52" s="24" t="s">
        <v>284</v>
      </c>
      <c r="F52" s="24" t="str">
        <f t="shared" si="1"/>
        <v>090000　郵便業（信書便事業を含む）</v>
      </c>
      <c r="G52" s="27" t="s">
        <v>285</v>
      </c>
      <c r="H52" s="24" t="str">
        <f t="shared" si="2"/>
        <v>090000管理，補助的経済活動を行う事業所（49郵便業） </v>
      </c>
      <c r="I52" s="22" t="s">
        <v>286</v>
      </c>
    </row>
    <row r="53" spans="1:9" ht="30.75" customHeight="1">
      <c r="A53" s="27" t="s">
        <v>287</v>
      </c>
      <c r="B53" s="24" t="s">
        <v>288</v>
      </c>
      <c r="C53" s="25" t="str">
        <f t="shared" si="0"/>
        <v>50　各種商品卸売業</v>
      </c>
      <c r="D53" s="28" t="s">
        <v>289</v>
      </c>
      <c r="E53" s="24" t="s">
        <v>288</v>
      </c>
      <c r="F53" s="24" t="str">
        <f t="shared" si="1"/>
        <v>100100　各種商品卸売業</v>
      </c>
      <c r="G53" s="27" t="s">
        <v>290</v>
      </c>
      <c r="H53" s="24" t="str">
        <f t="shared" si="2"/>
        <v>100100管理，補助的経済活動を行う事業所（50各種商品卸売業） </v>
      </c>
      <c r="I53" s="22" t="s">
        <v>291</v>
      </c>
    </row>
    <row r="54" spans="1:9" ht="30.75" customHeight="1">
      <c r="A54" s="27" t="s">
        <v>292</v>
      </c>
      <c r="B54" s="24" t="s">
        <v>293</v>
      </c>
      <c r="C54" s="25" t="str">
        <f t="shared" si="0"/>
        <v>51　繊維・衣服等卸売業</v>
      </c>
      <c r="D54" s="28" t="s">
        <v>294</v>
      </c>
      <c r="E54" s="24" t="s">
        <v>293</v>
      </c>
      <c r="F54" s="24" t="str">
        <f t="shared" si="1"/>
        <v>100300　繊維・衣服等卸売業</v>
      </c>
      <c r="G54" s="27" t="s">
        <v>295</v>
      </c>
      <c r="H54" s="24" t="str">
        <f t="shared" si="2"/>
        <v>100300管理，補助的経済活動を行う事業所（51繊維・衣服等卸売業） </v>
      </c>
      <c r="I54" s="22" t="s">
        <v>296</v>
      </c>
    </row>
    <row r="55" spans="1:9" ht="30.75" customHeight="1">
      <c r="A55" s="27" t="s">
        <v>297</v>
      </c>
      <c r="B55" s="24" t="s">
        <v>298</v>
      </c>
      <c r="C55" s="25" t="str">
        <f t="shared" si="0"/>
        <v>52　飲食料品卸売業</v>
      </c>
      <c r="D55" s="28" t="s">
        <v>299</v>
      </c>
      <c r="E55" s="24" t="s">
        <v>298</v>
      </c>
      <c r="F55" s="24" t="str">
        <f t="shared" si="1"/>
        <v>100500　飲食料品卸売業</v>
      </c>
      <c r="G55" s="27" t="s">
        <v>300</v>
      </c>
      <c r="H55" s="24" t="str">
        <f t="shared" si="2"/>
        <v>100500管理，補助的経済活動を行う事業所（52飲食料品卸売業） </v>
      </c>
      <c r="I55" s="22" t="s">
        <v>301</v>
      </c>
    </row>
    <row r="56" spans="1:9" ht="30.75" customHeight="1">
      <c r="A56" s="27" t="s">
        <v>302</v>
      </c>
      <c r="B56" s="24" t="s">
        <v>303</v>
      </c>
      <c r="C56" s="25" t="str">
        <f t="shared" si="0"/>
        <v>53　建築材料，鉱物・金属材料等卸売業</v>
      </c>
      <c r="D56" s="28" t="s">
        <v>304</v>
      </c>
      <c r="E56" s="24" t="s">
        <v>303</v>
      </c>
      <c r="F56" s="24" t="str">
        <f t="shared" si="1"/>
        <v>100700　建築材料，鉱物・金属材料等卸売業</v>
      </c>
      <c r="G56" s="27" t="s">
        <v>305</v>
      </c>
      <c r="H56" s="24" t="str">
        <f t="shared" si="2"/>
        <v>100700管理，補助的経済活動を行う事業所（53建築材料，鉱物・金属材料等卸売業） </v>
      </c>
      <c r="I56" s="22" t="s">
        <v>306</v>
      </c>
    </row>
    <row r="57" spans="1:9" ht="30.75" customHeight="1">
      <c r="A57" s="27" t="s">
        <v>307</v>
      </c>
      <c r="B57" s="24" t="s">
        <v>308</v>
      </c>
      <c r="C57" s="25" t="str">
        <f t="shared" si="0"/>
        <v>54　機械器具卸売業</v>
      </c>
      <c r="D57" s="28" t="s">
        <v>309</v>
      </c>
      <c r="E57" s="24" t="s">
        <v>308</v>
      </c>
      <c r="F57" s="24" t="str">
        <f t="shared" si="1"/>
        <v>100900　機械器具卸売業</v>
      </c>
      <c r="G57" s="27" t="s">
        <v>310</v>
      </c>
      <c r="H57" s="24" t="str">
        <f t="shared" si="2"/>
        <v>100900管理，補助的経済活動を行う事業所（54機械器具卸売業） </v>
      </c>
      <c r="I57" s="22" t="s">
        <v>311</v>
      </c>
    </row>
    <row r="58" spans="1:9" ht="30.75" customHeight="1">
      <c r="A58" s="27" t="s">
        <v>312</v>
      </c>
      <c r="B58" s="24" t="s">
        <v>313</v>
      </c>
      <c r="C58" s="25" t="str">
        <f t="shared" si="0"/>
        <v>55　その他の卸売業</v>
      </c>
      <c r="D58" s="28" t="s">
        <v>314</v>
      </c>
      <c r="E58" s="24" t="s">
        <v>313</v>
      </c>
      <c r="F58" s="24" t="str">
        <f t="shared" si="1"/>
        <v>101100　その他の卸売業</v>
      </c>
      <c r="G58" s="27" t="s">
        <v>315</v>
      </c>
      <c r="H58" s="24" t="str">
        <f t="shared" si="2"/>
        <v>101100管理，補助的経済活動を行う事業所（55その他の卸売業） </v>
      </c>
      <c r="I58" s="22" t="s">
        <v>316</v>
      </c>
    </row>
    <row r="59" spans="1:9" ht="30.75" customHeight="1">
      <c r="A59" s="27" t="s">
        <v>317</v>
      </c>
      <c r="B59" s="24" t="s">
        <v>318</v>
      </c>
      <c r="C59" s="25" t="str">
        <f t="shared" si="0"/>
        <v>56　各種商品小売業</v>
      </c>
      <c r="D59" s="28" t="s">
        <v>319</v>
      </c>
      <c r="E59" s="24" t="s">
        <v>318</v>
      </c>
      <c r="F59" s="24" t="str">
        <f t="shared" si="1"/>
        <v>105100　各種商品小売業</v>
      </c>
      <c r="G59" s="27" t="s">
        <v>320</v>
      </c>
      <c r="H59" s="24" t="str">
        <f t="shared" si="2"/>
        <v>105100管理，補助的経済活動を行う事業所（56各種商品小売業） </v>
      </c>
      <c r="I59" s="22" t="s">
        <v>321</v>
      </c>
    </row>
    <row r="60" spans="1:9" ht="30.75" customHeight="1">
      <c r="A60" s="27" t="s">
        <v>322</v>
      </c>
      <c r="B60" s="24" t="s">
        <v>323</v>
      </c>
      <c r="C60" s="25" t="str">
        <f t="shared" si="0"/>
        <v>57　織物・衣服・身の回り品小売業</v>
      </c>
      <c r="D60" s="28" t="s">
        <v>324</v>
      </c>
      <c r="E60" s="24" t="s">
        <v>323</v>
      </c>
      <c r="F60" s="24" t="str">
        <f t="shared" si="1"/>
        <v>105300　織物・衣服・身の回り品小売業</v>
      </c>
      <c r="G60" s="27" t="s">
        <v>325</v>
      </c>
      <c r="H60" s="24" t="str">
        <f t="shared" si="2"/>
        <v>105300管理，補助的経済活動を行う事業所（57織物・衣服・身の回り品小売業） </v>
      </c>
      <c r="I60" s="22" t="s">
        <v>326</v>
      </c>
    </row>
    <row r="61" spans="1:9" ht="30.75" customHeight="1">
      <c r="A61" s="27" t="s">
        <v>327</v>
      </c>
      <c r="B61" s="24" t="s">
        <v>328</v>
      </c>
      <c r="C61" s="25" t="str">
        <f t="shared" si="0"/>
        <v>58　飲食料品小売業</v>
      </c>
      <c r="D61" s="28" t="s">
        <v>329</v>
      </c>
      <c r="E61" s="24" t="s">
        <v>328</v>
      </c>
      <c r="F61" s="24" t="str">
        <f t="shared" si="1"/>
        <v>105500　飲食料品小売業</v>
      </c>
      <c r="G61" s="27" t="s">
        <v>330</v>
      </c>
      <c r="H61" s="24" t="str">
        <f t="shared" si="2"/>
        <v>105500管理，補助的経済活動を行う事業所（58飲食料品小売業） </v>
      </c>
      <c r="I61" s="22" t="s">
        <v>331</v>
      </c>
    </row>
    <row r="62" spans="1:9" ht="30.75" customHeight="1">
      <c r="A62" s="27" t="s">
        <v>332</v>
      </c>
      <c r="B62" s="24" t="s">
        <v>333</v>
      </c>
      <c r="C62" s="25" t="str">
        <f t="shared" si="0"/>
        <v>59　機械器具小売業</v>
      </c>
      <c r="D62" s="28" t="s">
        <v>334</v>
      </c>
      <c r="E62" s="24" t="s">
        <v>335</v>
      </c>
      <c r="F62" s="24" t="str">
        <f t="shared" si="1"/>
        <v>105700自動車・自転車小売業   　　　　</v>
      </c>
      <c r="G62" s="27" t="s">
        <v>336</v>
      </c>
      <c r="H62" s="24" t="str">
        <f t="shared" si="2"/>
        <v>105700管理，補助的経済活動を行う事業所（59機械器具小売業） </v>
      </c>
      <c r="I62" s="22" t="s">
        <v>337</v>
      </c>
    </row>
    <row r="63" spans="1:9" ht="30.75" customHeight="1">
      <c r="A63" s="27" t="s">
        <v>338</v>
      </c>
      <c r="B63" s="24" t="s">
        <v>339</v>
      </c>
      <c r="C63" s="25" t="str">
        <f t="shared" si="0"/>
        <v>60　その他の小売業</v>
      </c>
      <c r="D63" s="28" t="s">
        <v>340</v>
      </c>
      <c r="E63" s="24" t="s">
        <v>341</v>
      </c>
      <c r="F63" s="24" t="str">
        <f t="shared" si="1"/>
        <v>105900家具・じゅう器・機械器具小売業</v>
      </c>
      <c r="G63" s="27" t="s">
        <v>342</v>
      </c>
      <c r="H63" s="24" t="str">
        <f t="shared" si="2"/>
        <v>105900管理，補助的経済活動を行う事業所（60その他の小売業） </v>
      </c>
      <c r="I63" s="22" t="s">
        <v>343</v>
      </c>
    </row>
    <row r="64" spans="1:9" ht="30.75" customHeight="1">
      <c r="A64" s="27" t="s">
        <v>344</v>
      </c>
      <c r="B64" s="24" t="s">
        <v>345</v>
      </c>
      <c r="C64" s="25" t="str">
        <f t="shared" si="0"/>
        <v>61　無店舗小売業</v>
      </c>
      <c r="D64" s="28" t="s">
        <v>346</v>
      </c>
      <c r="E64" s="24" t="s">
        <v>339</v>
      </c>
      <c r="F64" s="24" t="str">
        <f t="shared" si="1"/>
        <v>106100　その他の小売業</v>
      </c>
      <c r="G64" s="27" t="s">
        <v>347</v>
      </c>
      <c r="H64" s="24" t="str">
        <f t="shared" si="2"/>
        <v>106100管理，補助的経済活動を行う事業所（61無店舗小売業） </v>
      </c>
      <c r="I64" s="22" t="s">
        <v>348</v>
      </c>
    </row>
    <row r="65" spans="1:9" ht="30.75" customHeight="1">
      <c r="A65" s="27" t="s">
        <v>349</v>
      </c>
      <c r="B65" s="24" t="s">
        <v>350</v>
      </c>
      <c r="C65" s="25" t="str">
        <f t="shared" si="0"/>
        <v>62　銀行業</v>
      </c>
      <c r="D65" s="28" t="s">
        <v>351</v>
      </c>
      <c r="E65" s="24" t="s">
        <v>350</v>
      </c>
      <c r="F65" s="24" t="str">
        <f t="shared" si="1"/>
        <v>110000　銀行業</v>
      </c>
      <c r="G65" s="27" t="s">
        <v>352</v>
      </c>
      <c r="H65" s="24" t="str">
        <f t="shared" si="2"/>
        <v>110000管理，補助的経済活動を行う事業所（62銀行業） </v>
      </c>
      <c r="I65" s="22" t="s">
        <v>353</v>
      </c>
    </row>
    <row r="66" spans="1:9" ht="30.75" customHeight="1">
      <c r="A66" s="27" t="s">
        <v>354</v>
      </c>
      <c r="B66" s="24" t="s">
        <v>355</v>
      </c>
      <c r="C66" s="25" t="str">
        <f t="shared" si="0"/>
        <v>63　協同組織金融業</v>
      </c>
      <c r="D66" s="28" t="s">
        <v>351</v>
      </c>
      <c r="E66" s="24" t="s">
        <v>355</v>
      </c>
      <c r="F66" s="24" t="str">
        <f t="shared" si="1"/>
        <v>110000　協同組織金融業</v>
      </c>
      <c r="G66" s="27" t="s">
        <v>356</v>
      </c>
      <c r="H66" s="24" t="str">
        <f t="shared" si="2"/>
        <v>110000管理，補助的経済活動を行う事業所（63協同組織金融業） </v>
      </c>
      <c r="I66" s="22" t="s">
        <v>357</v>
      </c>
    </row>
    <row r="67" spans="1:9" ht="30.75" customHeight="1">
      <c r="A67" s="27">
        <v>64</v>
      </c>
      <c r="B67" s="24" t="s">
        <v>358</v>
      </c>
      <c r="C67" s="25" t="str">
        <f aca="true" t="shared" si="3" ref="C67:C97">CONCATENATE(A67,B67)</f>
        <v>64　貸金業，クレジットカード業等非預金信用機関</v>
      </c>
      <c r="D67" s="28" t="s">
        <v>351</v>
      </c>
      <c r="E67" s="24" t="s">
        <v>358</v>
      </c>
      <c r="F67" s="24" t="str">
        <f aca="true" t="shared" si="4" ref="F67:F97">CONCATENATE(D67,E67)</f>
        <v>110000　貸金業，クレジットカード業等非預金信用機関</v>
      </c>
      <c r="G67" s="27" t="s">
        <v>359</v>
      </c>
      <c r="H67" s="24" t="str">
        <f aca="true" t="shared" si="5" ref="H67:H97">CONCATENATE(D67,I67)</f>
        <v>110000管理，補助的経済活動を行う事業所（64貸金業，クレジットカード業等非預金信用機関） </v>
      </c>
      <c r="I67" s="22" t="s">
        <v>360</v>
      </c>
    </row>
    <row r="68" spans="1:9" ht="30.75" customHeight="1">
      <c r="A68" s="27" t="s">
        <v>361</v>
      </c>
      <c r="B68" s="24" t="s">
        <v>362</v>
      </c>
      <c r="C68" s="25" t="str">
        <f t="shared" si="3"/>
        <v>65　金融商品取引業，商品先物取引業</v>
      </c>
      <c r="D68" s="28" t="s">
        <v>351</v>
      </c>
      <c r="E68" s="24" t="s">
        <v>362</v>
      </c>
      <c r="F68" s="24" t="str">
        <f t="shared" si="4"/>
        <v>110000　金融商品取引業，商品先物取引業</v>
      </c>
      <c r="G68" s="27" t="s">
        <v>363</v>
      </c>
      <c r="H68" s="24" t="str">
        <f t="shared" si="5"/>
        <v>110000管理，補助的経済活動を行う事業所（65金融商品取引業，商品先物取引業） </v>
      </c>
      <c r="I68" s="22" t="s">
        <v>364</v>
      </c>
    </row>
    <row r="69" spans="1:9" ht="30.75" customHeight="1">
      <c r="A69" s="27" t="s">
        <v>365</v>
      </c>
      <c r="B69" s="24" t="s">
        <v>366</v>
      </c>
      <c r="C69" s="25" t="str">
        <f t="shared" si="3"/>
        <v>66　補助的金融業等</v>
      </c>
      <c r="D69" s="28" t="s">
        <v>351</v>
      </c>
      <c r="E69" s="24" t="s">
        <v>366</v>
      </c>
      <c r="F69" s="24" t="str">
        <f t="shared" si="4"/>
        <v>110000　補助的金融業等</v>
      </c>
      <c r="G69" s="27" t="s">
        <v>367</v>
      </c>
      <c r="H69" s="24" t="str">
        <f t="shared" si="5"/>
        <v>110000管理，補助的経済活動を行う事業所（66補助的金融業等） </v>
      </c>
      <c r="I69" s="22" t="s">
        <v>368</v>
      </c>
    </row>
    <row r="70" spans="1:9" ht="30.75" customHeight="1">
      <c r="A70" s="27" t="s">
        <v>369</v>
      </c>
      <c r="B70" s="24" t="s">
        <v>370</v>
      </c>
      <c r="C70" s="25" t="str">
        <f t="shared" si="3"/>
        <v>67　保険業（保険媒介代理業，保険サービス業を含む）</v>
      </c>
      <c r="D70" s="28" t="s">
        <v>351</v>
      </c>
      <c r="E70" s="24" t="s">
        <v>370</v>
      </c>
      <c r="F70" s="24" t="str">
        <f t="shared" si="4"/>
        <v>110000　保険業（保険媒介代理業，保険サービス業を含む）</v>
      </c>
      <c r="G70" s="27" t="s">
        <v>371</v>
      </c>
      <c r="H70" s="24" t="str">
        <f t="shared" si="5"/>
        <v>110000管理，補助的経済活動を行う事業所（67保険業） </v>
      </c>
      <c r="I70" s="22" t="s">
        <v>372</v>
      </c>
    </row>
    <row r="71" spans="1:9" ht="30.75" customHeight="1">
      <c r="A71" s="27" t="s">
        <v>373</v>
      </c>
      <c r="B71" s="24" t="s">
        <v>374</v>
      </c>
      <c r="C71" s="25" t="str">
        <f t="shared" si="3"/>
        <v>68　不動産取引業</v>
      </c>
      <c r="D71" s="28" t="s">
        <v>375</v>
      </c>
      <c r="E71" s="24" t="s">
        <v>374</v>
      </c>
      <c r="F71" s="24" t="str">
        <f t="shared" si="4"/>
        <v>120000　不動産取引業</v>
      </c>
      <c r="G71" s="27" t="s">
        <v>376</v>
      </c>
      <c r="H71" s="24" t="str">
        <f t="shared" si="5"/>
        <v>120000管理，補助的経済活動を行う事業所（68不動産取引業） </v>
      </c>
      <c r="I71" s="22" t="s">
        <v>377</v>
      </c>
    </row>
    <row r="72" spans="1:9" ht="30.75" customHeight="1">
      <c r="A72" s="27" t="s">
        <v>378</v>
      </c>
      <c r="B72" s="24" t="s">
        <v>379</v>
      </c>
      <c r="C72" s="25" t="str">
        <f t="shared" si="3"/>
        <v>69　不動産賃貸業・管理業</v>
      </c>
      <c r="D72" s="28" t="s">
        <v>375</v>
      </c>
      <c r="E72" s="24" t="s">
        <v>379</v>
      </c>
      <c r="F72" s="24" t="str">
        <f t="shared" si="4"/>
        <v>120000　不動産賃貸業・管理業</v>
      </c>
      <c r="G72" s="27" t="s">
        <v>380</v>
      </c>
      <c r="H72" s="24" t="str">
        <f t="shared" si="5"/>
        <v>120000管理，補助的経済活動を行う事業所（69不動産賃貸業・管理業） </v>
      </c>
      <c r="I72" s="22" t="s">
        <v>381</v>
      </c>
    </row>
    <row r="73" spans="1:9" ht="30.75" customHeight="1">
      <c r="A73" s="27" t="s">
        <v>382</v>
      </c>
      <c r="B73" s="24" t="s">
        <v>383</v>
      </c>
      <c r="C73" s="25" t="str">
        <f t="shared" si="3"/>
        <v>70　物品賃貸業</v>
      </c>
      <c r="D73" s="28" t="s">
        <v>384</v>
      </c>
      <c r="E73" s="24" t="s">
        <v>383</v>
      </c>
      <c r="F73" s="24" t="str">
        <f t="shared" si="4"/>
        <v>171700　物品賃貸業</v>
      </c>
      <c r="G73" s="27" t="s">
        <v>385</v>
      </c>
      <c r="H73" s="24" t="str">
        <f t="shared" si="5"/>
        <v>171700管理，補助的経済活動を行う事業所（70物品賃貸業） </v>
      </c>
      <c r="I73" s="22" t="s">
        <v>386</v>
      </c>
    </row>
    <row r="74" spans="1:9" ht="30.75" customHeight="1">
      <c r="A74" s="27" t="s">
        <v>387</v>
      </c>
      <c r="B74" s="24" t="s">
        <v>388</v>
      </c>
      <c r="C74" s="25" t="str">
        <f t="shared" si="3"/>
        <v>71　学術・開発研究機関</v>
      </c>
      <c r="D74" s="28" t="s">
        <v>389</v>
      </c>
      <c r="E74" s="24" t="s">
        <v>388</v>
      </c>
      <c r="F74" s="24" t="str">
        <f t="shared" si="4"/>
        <v>170300　学術・開発研究機関</v>
      </c>
      <c r="G74" s="27" t="s">
        <v>390</v>
      </c>
      <c r="H74" s="24" t="str">
        <f t="shared" si="5"/>
        <v>170300管理，補助的経済活動を行う事業所（71学術・開発研究機関） </v>
      </c>
      <c r="I74" s="22" t="s">
        <v>391</v>
      </c>
    </row>
    <row r="75" spans="1:9" ht="30.75" customHeight="1">
      <c r="A75" s="27">
        <v>72</v>
      </c>
      <c r="B75" s="29" t="s">
        <v>392</v>
      </c>
      <c r="C75" s="25" t="str">
        <f t="shared" si="3"/>
        <v>72専門サービス業</v>
      </c>
      <c r="D75" s="28" t="s">
        <v>393</v>
      </c>
      <c r="E75" s="24" t="s">
        <v>392</v>
      </c>
      <c r="F75" s="24" t="str">
        <f t="shared" si="4"/>
        <v>170100専門サービス業</v>
      </c>
      <c r="G75" s="27" t="s">
        <v>394</v>
      </c>
      <c r="H75" s="24" t="str">
        <f t="shared" si="5"/>
        <v>170100管理，補助的経済活動を行う事業所（72専門サービス業） </v>
      </c>
      <c r="I75" s="22" t="s">
        <v>395</v>
      </c>
    </row>
    <row r="76" spans="1:9" ht="30.75" customHeight="1">
      <c r="A76" s="27">
        <v>73</v>
      </c>
      <c r="B76" s="29" t="s">
        <v>396</v>
      </c>
      <c r="C76" s="25" t="str">
        <f t="shared" si="3"/>
        <v>73広告業</v>
      </c>
      <c r="D76" s="28" t="s">
        <v>397</v>
      </c>
      <c r="E76" s="24" t="s">
        <v>398</v>
      </c>
      <c r="F76" s="24" t="str">
        <f t="shared" si="4"/>
        <v>171900　広告業</v>
      </c>
      <c r="G76" s="27" t="s">
        <v>399</v>
      </c>
      <c r="H76" s="24" t="str">
        <f t="shared" si="5"/>
        <v>171900管理，補助的経済活動を行う事業所（73広告業） </v>
      </c>
      <c r="I76" s="22" t="s">
        <v>400</v>
      </c>
    </row>
    <row r="77" spans="1:9" ht="30.75" customHeight="1">
      <c r="A77" s="27" t="s">
        <v>401</v>
      </c>
      <c r="B77" s="24" t="s">
        <v>402</v>
      </c>
      <c r="C77" s="25" t="str">
        <f t="shared" si="3"/>
        <v>74　技術サービス業（他に分類されないもの）</v>
      </c>
      <c r="D77" s="28" t="s">
        <v>393</v>
      </c>
      <c r="E77" s="29" t="s">
        <v>403</v>
      </c>
      <c r="F77" s="24" t="str">
        <f t="shared" si="4"/>
        <v>170100専門サービス業</v>
      </c>
      <c r="G77" s="27" t="s">
        <v>404</v>
      </c>
      <c r="H77" s="24" t="str">
        <f t="shared" si="5"/>
        <v>170100管理，補助的経済活動を行う事業所（74技術サービス業） </v>
      </c>
      <c r="I77" s="22" t="s">
        <v>405</v>
      </c>
    </row>
    <row r="78" spans="1:9" ht="30.75" customHeight="1">
      <c r="A78" s="27">
        <v>75</v>
      </c>
      <c r="B78" s="24" t="s">
        <v>406</v>
      </c>
      <c r="C78" s="25" t="str">
        <f t="shared" si="3"/>
        <v>75　宿泊業</v>
      </c>
      <c r="D78" s="28" t="s">
        <v>407</v>
      </c>
      <c r="E78" s="24" t="s">
        <v>406</v>
      </c>
      <c r="F78" s="24" t="str">
        <f t="shared" si="4"/>
        <v>130500　宿泊業</v>
      </c>
      <c r="G78" s="27" t="s">
        <v>408</v>
      </c>
      <c r="H78" s="24" t="str">
        <f t="shared" si="5"/>
        <v>130500管理，補助的経済活動を行う事業所（75宿泊業） </v>
      </c>
      <c r="I78" s="22" t="s">
        <v>409</v>
      </c>
    </row>
    <row r="79" spans="1:9" ht="30.75" customHeight="1">
      <c r="A79" s="27">
        <v>76</v>
      </c>
      <c r="B79" s="24" t="s">
        <v>410</v>
      </c>
      <c r="C79" s="25" t="str">
        <f t="shared" si="3"/>
        <v>76　飲食店</v>
      </c>
      <c r="D79" s="28" t="s">
        <v>411</v>
      </c>
      <c r="E79" s="24" t="s">
        <v>412</v>
      </c>
      <c r="F79" s="24" t="str">
        <f t="shared" si="4"/>
        <v>130100一般飲食店　</v>
      </c>
      <c r="G79" s="27" t="s">
        <v>413</v>
      </c>
      <c r="H79" s="24" t="str">
        <f t="shared" si="5"/>
        <v>130100管理，補助的経済活動を行う事業所（76飲食店） </v>
      </c>
      <c r="I79" s="22" t="s">
        <v>414</v>
      </c>
    </row>
    <row r="80" spans="1:9" ht="30.75" customHeight="1">
      <c r="A80" s="27" t="s">
        <v>415</v>
      </c>
      <c r="B80" s="24" t="s">
        <v>416</v>
      </c>
      <c r="C80" s="25" t="str">
        <f t="shared" si="3"/>
        <v>77　持ち帰り・配達飲食サービス業</v>
      </c>
      <c r="D80" s="28" t="s">
        <v>329</v>
      </c>
      <c r="E80" s="24" t="s">
        <v>328</v>
      </c>
      <c r="F80" s="24" t="str">
        <f t="shared" si="4"/>
        <v>105500　飲食料品小売業</v>
      </c>
      <c r="G80" s="27" t="s">
        <v>417</v>
      </c>
      <c r="H80" s="24" t="str">
        <f t="shared" si="5"/>
        <v>105500管理，補助的経済活動を行う事業所（77持ち帰り・配達飲食サービス業） </v>
      </c>
      <c r="I80" s="22" t="s">
        <v>418</v>
      </c>
    </row>
    <row r="81" spans="1:9" ht="30.75" customHeight="1">
      <c r="A81" s="27">
        <v>78</v>
      </c>
      <c r="B81" s="24" t="s">
        <v>419</v>
      </c>
      <c r="C81" s="25" t="str">
        <f t="shared" si="3"/>
        <v>78　洗濯・理容・美容・浴場業</v>
      </c>
      <c r="D81" s="28" t="s">
        <v>420</v>
      </c>
      <c r="E81" s="24" t="s">
        <v>419</v>
      </c>
      <c r="F81" s="24" t="str">
        <f t="shared" si="4"/>
        <v>170500　洗濯・理容・美容・浴場業</v>
      </c>
      <c r="G81" s="27" t="s">
        <v>421</v>
      </c>
      <c r="H81" s="24" t="str">
        <f t="shared" si="5"/>
        <v>170500管理，補助的経済活動を行う事業所（78洗濯・理容・美容・浴場業） </v>
      </c>
      <c r="I81" s="22" t="s">
        <v>422</v>
      </c>
    </row>
    <row r="82" spans="1:9" ht="30.75" customHeight="1">
      <c r="A82" s="27" t="s">
        <v>423</v>
      </c>
      <c r="B82" s="24" t="s">
        <v>424</v>
      </c>
      <c r="C82" s="25" t="str">
        <f t="shared" si="3"/>
        <v>79　その他の生活関連サービス業</v>
      </c>
      <c r="D82" s="28" t="s">
        <v>425</v>
      </c>
      <c r="E82" s="24" t="s">
        <v>424</v>
      </c>
      <c r="F82" s="24" t="str">
        <f t="shared" si="4"/>
        <v>170700　その他の生活関連サービス業</v>
      </c>
      <c r="G82" s="27" t="s">
        <v>426</v>
      </c>
      <c r="H82" s="24" t="str">
        <f t="shared" si="5"/>
        <v>170700管理，補助的経済活動を行う事業所（79その他の生活関連サービス業） </v>
      </c>
      <c r="I82" s="22" t="s">
        <v>427</v>
      </c>
    </row>
    <row r="83" spans="1:9" ht="30.75" customHeight="1">
      <c r="A83" s="27" t="s">
        <v>428</v>
      </c>
      <c r="B83" s="24" t="s">
        <v>429</v>
      </c>
      <c r="C83" s="25" t="str">
        <f t="shared" si="3"/>
        <v>80　娯楽業</v>
      </c>
      <c r="D83" s="28" t="s">
        <v>430</v>
      </c>
      <c r="E83" s="24" t="s">
        <v>429</v>
      </c>
      <c r="F83" s="24" t="str">
        <f t="shared" si="4"/>
        <v>170900　娯楽業</v>
      </c>
      <c r="G83" s="27" t="s">
        <v>431</v>
      </c>
      <c r="H83" s="24" t="str">
        <f t="shared" si="5"/>
        <v>170900管理，補助的経済活動を行う事業所（80娯楽業） </v>
      </c>
      <c r="I83" s="22" t="s">
        <v>432</v>
      </c>
    </row>
    <row r="84" spans="1:9" ht="30.75" customHeight="1">
      <c r="A84" s="27" t="s">
        <v>433</v>
      </c>
      <c r="B84" s="24" t="s">
        <v>434</v>
      </c>
      <c r="C84" s="25" t="str">
        <f t="shared" si="3"/>
        <v>81　学校教育</v>
      </c>
      <c r="D84" s="28" t="s">
        <v>435</v>
      </c>
      <c r="E84" s="24" t="s">
        <v>434</v>
      </c>
      <c r="F84" s="24" t="str">
        <f t="shared" si="4"/>
        <v>150000　学校教育</v>
      </c>
      <c r="G84" s="27" t="s">
        <v>436</v>
      </c>
      <c r="H84" s="24" t="str">
        <f t="shared" si="5"/>
        <v>150000管理，補助的経済活動を行う事業所（81学校教育） </v>
      </c>
      <c r="I84" s="22" t="s">
        <v>437</v>
      </c>
    </row>
    <row r="85" spans="1:9" ht="30.75" customHeight="1">
      <c r="A85" s="27">
        <v>82</v>
      </c>
      <c r="B85" s="24" t="s">
        <v>438</v>
      </c>
      <c r="C85" s="25" t="str">
        <f t="shared" si="3"/>
        <v>82　その他の教育，学習支援業</v>
      </c>
      <c r="D85" s="28" t="s">
        <v>435</v>
      </c>
      <c r="E85" s="24" t="s">
        <v>438</v>
      </c>
      <c r="F85" s="24" t="str">
        <f t="shared" si="4"/>
        <v>150000　その他の教育，学習支援業</v>
      </c>
      <c r="G85" s="27" t="s">
        <v>439</v>
      </c>
      <c r="H85" s="24" t="str">
        <f t="shared" si="5"/>
        <v>150000管理，補助的経済活動を行う事業所（82その他の教育，学習支援業） </v>
      </c>
      <c r="I85" s="22" t="s">
        <v>440</v>
      </c>
    </row>
    <row r="86" spans="1:9" ht="30.75" customHeight="1">
      <c r="A86" s="27" t="s">
        <v>441</v>
      </c>
      <c r="B86" s="24" t="s">
        <v>442</v>
      </c>
      <c r="C86" s="25" t="str">
        <f t="shared" si="3"/>
        <v>83　医療業</v>
      </c>
      <c r="D86" s="28" t="s">
        <v>443</v>
      </c>
      <c r="E86" s="24" t="s">
        <v>442</v>
      </c>
      <c r="F86" s="24" t="str">
        <f t="shared" si="4"/>
        <v>140100　医療業</v>
      </c>
      <c r="G86" s="27" t="s">
        <v>444</v>
      </c>
      <c r="H86" s="24" t="str">
        <f t="shared" si="5"/>
        <v>140100管理，補助的経済活動を行う事業所（83医療業） </v>
      </c>
      <c r="I86" s="22" t="s">
        <v>445</v>
      </c>
    </row>
    <row r="87" spans="1:9" ht="30.75" customHeight="1">
      <c r="A87" s="27" t="s">
        <v>446</v>
      </c>
      <c r="B87" s="24" t="s">
        <v>447</v>
      </c>
      <c r="C87" s="25" t="str">
        <f t="shared" si="3"/>
        <v>84　保健衛生</v>
      </c>
      <c r="D87" s="28" t="s">
        <v>448</v>
      </c>
      <c r="E87" s="24" t="s">
        <v>447</v>
      </c>
      <c r="F87" s="24" t="str">
        <f t="shared" si="4"/>
        <v>140300　保健衛生</v>
      </c>
      <c r="G87" s="27" t="s">
        <v>449</v>
      </c>
      <c r="H87" s="24" t="str">
        <f t="shared" si="5"/>
        <v>140300管理，補助的経済活動を行う事業所（84保健衛生） </v>
      </c>
      <c r="I87" s="22" t="s">
        <v>450</v>
      </c>
    </row>
    <row r="88" spans="1:9" ht="30.75" customHeight="1">
      <c r="A88" s="27" t="s">
        <v>451</v>
      </c>
      <c r="B88" s="24" t="s">
        <v>452</v>
      </c>
      <c r="C88" s="25" t="str">
        <f t="shared" si="3"/>
        <v>85　社会保険・社会福祉・介護事業</v>
      </c>
      <c r="D88" s="28" t="s">
        <v>453</v>
      </c>
      <c r="E88" s="24" t="s">
        <v>452</v>
      </c>
      <c r="F88" s="24" t="str">
        <f t="shared" si="4"/>
        <v>140500　社会保険・社会福祉・介護事業</v>
      </c>
      <c r="G88" s="27" t="s">
        <v>454</v>
      </c>
      <c r="H88" s="24" t="str">
        <f t="shared" si="5"/>
        <v>140500管理，補助的経済活動を行う事業所（85社会保険・社会福祉・介護事業） </v>
      </c>
      <c r="I88" s="22" t="s">
        <v>455</v>
      </c>
    </row>
    <row r="89" spans="1:9" ht="30.75" customHeight="1">
      <c r="A89" s="27" t="s">
        <v>456</v>
      </c>
      <c r="B89" s="24" t="s">
        <v>457</v>
      </c>
      <c r="C89" s="25" t="str">
        <f t="shared" si="3"/>
        <v>86　郵便局</v>
      </c>
      <c r="D89" s="28" t="s">
        <v>458</v>
      </c>
      <c r="E89" s="24" t="s">
        <v>457</v>
      </c>
      <c r="F89" s="24" t="str">
        <f t="shared" si="4"/>
        <v>160000　郵便局</v>
      </c>
      <c r="G89" s="27" t="s">
        <v>459</v>
      </c>
      <c r="H89" s="24" t="str">
        <f t="shared" si="5"/>
        <v>160000管理，補助的経済活動を行う事業所（86郵便局） </v>
      </c>
      <c r="I89" s="22" t="s">
        <v>460</v>
      </c>
    </row>
    <row r="90" spans="1:9" ht="30.75" customHeight="1">
      <c r="A90" s="27" t="s">
        <v>461</v>
      </c>
      <c r="B90" s="24" t="s">
        <v>462</v>
      </c>
      <c r="C90" s="25" t="str">
        <f t="shared" si="3"/>
        <v>87　協同組合（他に分類されないもの）</v>
      </c>
      <c r="D90" s="28" t="s">
        <v>458</v>
      </c>
      <c r="E90" s="24" t="s">
        <v>462</v>
      </c>
      <c r="F90" s="24" t="str">
        <f t="shared" si="4"/>
        <v>160000　協同組合（他に分類されないもの）</v>
      </c>
      <c r="G90" s="27" t="s">
        <v>463</v>
      </c>
      <c r="H90" s="24" t="str">
        <f t="shared" si="5"/>
        <v>160000管理，補助的経済活動を行う事業所（87協同組合） </v>
      </c>
      <c r="I90" s="22" t="s">
        <v>464</v>
      </c>
    </row>
    <row r="91" spans="1:9" ht="30.75" customHeight="1">
      <c r="A91" s="27" t="s">
        <v>465</v>
      </c>
      <c r="B91" s="24" t="s">
        <v>466</v>
      </c>
      <c r="C91" s="25" t="str">
        <f t="shared" si="3"/>
        <v>88　廃棄物処理業</v>
      </c>
      <c r="D91" s="28" t="s">
        <v>467</v>
      </c>
      <c r="E91" s="24" t="s">
        <v>466</v>
      </c>
      <c r="F91" s="24" t="str">
        <f t="shared" si="4"/>
        <v>171100　廃棄物処理業</v>
      </c>
      <c r="G91" s="27" t="s">
        <v>468</v>
      </c>
      <c r="H91" s="24" t="str">
        <f t="shared" si="5"/>
        <v>171100管理，補助的経済活動を行う事業所（88廃棄物処理業） </v>
      </c>
      <c r="I91" s="22" t="s">
        <v>469</v>
      </c>
    </row>
    <row r="92" spans="1:9" ht="30.75" customHeight="1">
      <c r="A92" s="27" t="s">
        <v>470</v>
      </c>
      <c r="B92" s="24" t="s">
        <v>471</v>
      </c>
      <c r="C92" s="25" t="str">
        <f t="shared" si="3"/>
        <v>89　自動車整備業</v>
      </c>
      <c r="D92" s="28" t="s">
        <v>472</v>
      </c>
      <c r="E92" s="24" t="s">
        <v>471</v>
      </c>
      <c r="F92" s="24" t="str">
        <f t="shared" si="4"/>
        <v>171300　自動車整備業</v>
      </c>
      <c r="G92" s="27" t="s">
        <v>473</v>
      </c>
      <c r="H92" s="24" t="str">
        <f t="shared" si="5"/>
        <v>171300管理，補助的経済活動を行う事業所（89自動車整備業） </v>
      </c>
      <c r="I92" s="22" t="s">
        <v>474</v>
      </c>
    </row>
    <row r="93" spans="1:9" ht="30.75" customHeight="1">
      <c r="A93" s="27" t="s">
        <v>475</v>
      </c>
      <c r="B93" s="24" t="s">
        <v>476</v>
      </c>
      <c r="C93" s="25" t="str">
        <f t="shared" si="3"/>
        <v>90　機械等修理業（別掲を除く）</v>
      </c>
      <c r="D93" s="28" t="s">
        <v>477</v>
      </c>
      <c r="E93" s="24" t="s">
        <v>476</v>
      </c>
      <c r="F93" s="24" t="str">
        <f t="shared" si="4"/>
        <v>171500　機械等修理業（別掲を除く）</v>
      </c>
      <c r="G93" s="27" t="s">
        <v>478</v>
      </c>
      <c r="H93" s="24" t="str">
        <f t="shared" si="5"/>
        <v>171500管理，補助的経済活動を行う事業所（90機械等修理業） </v>
      </c>
      <c r="I93" s="22" t="s">
        <v>479</v>
      </c>
    </row>
    <row r="94" spans="1:9" ht="30.75" customHeight="1">
      <c r="A94" s="27">
        <v>91</v>
      </c>
      <c r="B94" s="30" t="s">
        <v>480</v>
      </c>
      <c r="C94" s="25" t="str">
        <f t="shared" si="3"/>
        <v>91　職業紹介・労働者派遣業</v>
      </c>
      <c r="D94" s="28" t="s">
        <v>481</v>
      </c>
      <c r="E94" s="24" t="s">
        <v>482</v>
      </c>
      <c r="F94" s="24" t="str">
        <f t="shared" si="4"/>
        <v>172100　その他の事業サービス業</v>
      </c>
      <c r="G94" s="27" t="s">
        <v>483</v>
      </c>
      <c r="H94" s="24" t="str">
        <f t="shared" si="5"/>
        <v>172100管理，補助的経済活動を行う事業所（91職業紹介・労働者派遣業） </v>
      </c>
      <c r="I94" s="22" t="s">
        <v>484</v>
      </c>
    </row>
    <row r="95" spans="1:9" ht="30.75" customHeight="1">
      <c r="A95" s="27" t="s">
        <v>485</v>
      </c>
      <c r="B95" s="24" t="s">
        <v>482</v>
      </c>
      <c r="C95" s="25" t="str">
        <f t="shared" si="3"/>
        <v>92　その他の事業サービス業</v>
      </c>
      <c r="D95" s="28" t="s">
        <v>481</v>
      </c>
      <c r="E95" s="24" t="s">
        <v>482</v>
      </c>
      <c r="F95" s="24" t="str">
        <f t="shared" si="4"/>
        <v>172100　その他の事業サービス業</v>
      </c>
      <c r="G95" s="27" t="s">
        <v>486</v>
      </c>
      <c r="H95" s="24" t="str">
        <f t="shared" si="5"/>
        <v>172100管理，補助的経済活動を行う事業所（92その他の事業サービス業） </v>
      </c>
      <c r="I95" s="22" t="s">
        <v>487</v>
      </c>
    </row>
    <row r="96" spans="1:9" ht="30.75" customHeight="1">
      <c r="A96" s="27" t="s">
        <v>488</v>
      </c>
      <c r="B96" s="24" t="s">
        <v>489</v>
      </c>
      <c r="C96" s="25" t="str">
        <f t="shared" si="3"/>
        <v>93　政治・経済・文化団体</v>
      </c>
      <c r="D96" s="28" t="s">
        <v>490</v>
      </c>
      <c r="E96" s="24" t="s">
        <v>489</v>
      </c>
      <c r="F96" s="24" t="str">
        <f t="shared" si="4"/>
        <v>172300　政治・経済・文化団体</v>
      </c>
      <c r="G96" s="27" t="s">
        <v>491</v>
      </c>
      <c r="H96" s="24" t="str">
        <f t="shared" si="5"/>
        <v>172300経済団体 </v>
      </c>
      <c r="I96" s="22" t="s">
        <v>492</v>
      </c>
    </row>
    <row r="97" spans="1:9" ht="30.75" customHeight="1">
      <c r="A97" s="27" t="s">
        <v>493</v>
      </c>
      <c r="B97" s="24" t="s">
        <v>494</v>
      </c>
      <c r="C97" s="25" t="str">
        <f t="shared" si="3"/>
        <v>94　宗教</v>
      </c>
      <c r="D97" s="28" t="s">
        <v>490</v>
      </c>
      <c r="E97" s="24" t="s">
        <v>494</v>
      </c>
      <c r="F97" s="24" t="str">
        <f t="shared" si="4"/>
        <v>172300　宗教</v>
      </c>
      <c r="G97" s="27" t="s">
        <v>495</v>
      </c>
      <c r="H97" s="24" t="str">
        <f t="shared" si="5"/>
        <v>172300神道系宗教 </v>
      </c>
      <c r="I97" s="22" t="s">
        <v>496</v>
      </c>
    </row>
    <row r="98" spans="1:9" ht="30.75" customHeight="1">
      <c r="A98" s="27" t="s">
        <v>497</v>
      </c>
      <c r="B98" s="24" t="s">
        <v>498</v>
      </c>
      <c r="C98" s="25" t="str">
        <f>CONCATENATE(A98,B98)</f>
        <v>95　その他のサービス業</v>
      </c>
      <c r="D98" s="28" t="s">
        <v>490</v>
      </c>
      <c r="E98" s="24" t="s">
        <v>498</v>
      </c>
      <c r="F98" s="24" t="str">
        <f>CONCATENATE(D98,E98)</f>
        <v>172300　その他のサービス業</v>
      </c>
      <c r="G98" s="27" t="s">
        <v>499</v>
      </c>
      <c r="H98" s="24" t="str">
        <f>CONCATENATE(D98,I98)</f>
        <v>172300管理，補助的経済活動を行う事業所（95その他のサービス業） </v>
      </c>
      <c r="I98" s="22" t="s">
        <v>500</v>
      </c>
    </row>
    <row r="99" spans="1:9" ht="30.75" customHeight="1">
      <c r="A99" s="27" t="s">
        <v>501</v>
      </c>
      <c r="B99" s="24" t="s">
        <v>502</v>
      </c>
      <c r="C99" s="25" t="str">
        <f>CONCATENATE(A99,B99)</f>
        <v>96　外国公務</v>
      </c>
      <c r="D99" s="28" t="s">
        <v>490</v>
      </c>
      <c r="E99" s="24" t="s">
        <v>502</v>
      </c>
      <c r="F99" s="24" t="str">
        <f>CONCATENATE(D99,E99)</f>
        <v>172300　外国公務</v>
      </c>
      <c r="G99" s="27" t="s">
        <v>503</v>
      </c>
      <c r="H99" s="24" t="str">
        <f>CONCATENATE(D99,I99)</f>
        <v>172300外国公館 </v>
      </c>
      <c r="I99" s="22" t="s">
        <v>504</v>
      </c>
    </row>
    <row r="100" spans="1:9" ht="30.75" customHeight="1">
      <c r="A100" s="27">
        <v>97</v>
      </c>
      <c r="B100" s="24" t="s">
        <v>505</v>
      </c>
      <c r="C100" s="25" t="str">
        <f>CONCATENATE(A100,B100)</f>
        <v>97　国家公務</v>
      </c>
      <c r="D100" s="28" t="s">
        <v>490</v>
      </c>
      <c r="E100" s="24" t="s">
        <v>505</v>
      </c>
      <c r="F100" s="24" t="str">
        <f>CONCATENATE(D100,E100)</f>
        <v>172300　国家公務</v>
      </c>
      <c r="G100" s="27" t="s">
        <v>506</v>
      </c>
      <c r="H100" s="24" t="str">
        <f>CONCATENATE(D100,I100)</f>
        <v>172300立法機関 </v>
      </c>
      <c r="I100" s="22" t="s">
        <v>507</v>
      </c>
    </row>
    <row r="101" spans="1:9" ht="30.75" customHeight="1">
      <c r="A101" s="27" t="s">
        <v>508</v>
      </c>
      <c r="B101" s="24" t="s">
        <v>509</v>
      </c>
      <c r="C101" s="25" t="str">
        <f>CONCATENATE(A101,B101)</f>
        <v>98　地方公務</v>
      </c>
      <c r="D101" s="28" t="s">
        <v>490</v>
      </c>
      <c r="E101" s="24" t="s">
        <v>509</v>
      </c>
      <c r="F101" s="24" t="str">
        <f>CONCATENATE(D101,E101)</f>
        <v>172300　地方公務</v>
      </c>
      <c r="G101" s="27" t="s">
        <v>510</v>
      </c>
      <c r="H101" s="24" t="str">
        <f>CONCATENATE(D101,I101)</f>
        <v>172300都道府県機関 </v>
      </c>
      <c r="I101" s="22" t="s">
        <v>511</v>
      </c>
    </row>
    <row r="102" spans="1:9" ht="30.75" customHeight="1">
      <c r="A102" s="27" t="s">
        <v>512</v>
      </c>
      <c r="B102" s="24" t="s">
        <v>513</v>
      </c>
      <c r="C102" s="25" t="str">
        <f>CONCATENATE(A102,B102)</f>
        <v>99分類不能の産業</v>
      </c>
      <c r="D102" s="28" t="s">
        <v>514</v>
      </c>
      <c r="E102" s="24" t="s">
        <v>513</v>
      </c>
      <c r="F102" s="24" t="str">
        <f>CONCATENATE(D102,E102)</f>
        <v>990000分類不能の産業</v>
      </c>
      <c r="G102" s="27" t="s">
        <v>515</v>
      </c>
      <c r="H102" s="24" t="str">
        <f>CONCATENATE(D102,I102)</f>
        <v>990000分類不能の産業 </v>
      </c>
      <c r="I102" s="22" t="s">
        <v>516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2:T39"/>
  <sheetViews>
    <sheetView showGridLines="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7109375" style="5" customWidth="1"/>
    <col min="2" max="4" width="3.7109375" style="1" customWidth="1"/>
    <col min="5" max="5" width="16.421875" style="69" customWidth="1"/>
    <col min="6" max="6" width="16.140625" style="64" customWidth="1"/>
    <col min="7" max="7" width="9.140625" style="1" customWidth="1"/>
    <col min="8" max="8" width="6.421875" style="5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" width="9.00390625" style="5" customWidth="1"/>
    <col min="17" max="17" width="15.140625" style="1" customWidth="1"/>
    <col min="18" max="18" width="12.7109375" style="70" bestFit="1" customWidth="1"/>
    <col min="19" max="16384" width="9.00390625" style="1" customWidth="1"/>
  </cols>
  <sheetData>
    <row r="2" ht="13.5">
      <c r="B2" s="202" t="s">
        <v>578</v>
      </c>
    </row>
    <row r="4" spans="1:6" ht="13.5" customHeight="1">
      <c r="A4" s="555" t="s">
        <v>673</v>
      </c>
      <c r="B4" s="555"/>
      <c r="C4" s="555"/>
      <c r="D4" s="555"/>
      <c r="E4" s="555"/>
      <c r="F4" s="5"/>
    </row>
    <row r="5" spans="1:14" ht="13.5" customHeight="1">
      <c r="A5" s="11"/>
      <c r="B5" s="11"/>
      <c r="C5" s="11"/>
      <c r="D5" s="11"/>
      <c r="E5" s="87"/>
      <c r="F5" s="5"/>
      <c r="N5" s="11"/>
    </row>
    <row r="6" spans="1:14" ht="13.5" customHeight="1">
      <c r="A6" s="11"/>
      <c r="B6" s="195" t="s">
        <v>677</v>
      </c>
      <c r="C6" s="196"/>
      <c r="D6" s="197"/>
      <c r="E6" s="198"/>
      <c r="F6" s="72" t="s">
        <v>17</v>
      </c>
      <c r="N6" s="11"/>
    </row>
    <row r="7" spans="1:14" ht="13.5" customHeight="1">
      <c r="A7" s="11"/>
      <c r="B7" s="11"/>
      <c r="C7" s="11"/>
      <c r="D7" s="11"/>
      <c r="E7" s="87"/>
      <c r="F7" s="102" t="s">
        <v>569</v>
      </c>
      <c r="N7" s="11"/>
    </row>
    <row r="8" spans="1:15" ht="13.5" customHeight="1">
      <c r="A8" s="11"/>
      <c r="B8" s="11"/>
      <c r="C8" s="11"/>
      <c r="D8" s="11"/>
      <c r="E8" s="87"/>
      <c r="F8" s="5"/>
      <c r="M8" s="1" t="s">
        <v>18</v>
      </c>
      <c r="N8" s="11"/>
      <c r="O8" s="73"/>
    </row>
    <row r="9" spans="1:14" ht="13.5" customHeight="1">
      <c r="A9" s="11"/>
      <c r="F9" s="5"/>
      <c r="K9" s="2" t="s">
        <v>32</v>
      </c>
      <c r="L9" s="8" t="str">
        <f>IF('基本情報入力（使い方）'!$C$12="","",'基本情報入力（使い方）'!$C$12)</f>
        <v>Ｂ金属株式会社</v>
      </c>
      <c r="N9" s="11"/>
    </row>
    <row r="10" spans="1:14" ht="13.5" customHeight="1" thickBot="1">
      <c r="A10" s="11"/>
      <c r="F10" s="5"/>
      <c r="N10" s="11"/>
    </row>
    <row r="11" spans="1:17" ht="27" customHeight="1">
      <c r="A11" s="556" t="s">
        <v>2</v>
      </c>
      <c r="B11" s="558" t="s">
        <v>3</v>
      </c>
      <c r="C11" s="558"/>
      <c r="D11" s="559"/>
      <c r="E11" s="88" t="s">
        <v>4</v>
      </c>
      <c r="F11" s="3" t="s">
        <v>5</v>
      </c>
      <c r="G11" s="3" t="s">
        <v>6</v>
      </c>
      <c r="H11" s="67" t="s">
        <v>7</v>
      </c>
      <c r="I11" s="3" t="s">
        <v>1</v>
      </c>
      <c r="J11" s="3" t="s">
        <v>1</v>
      </c>
      <c r="K11" s="558" t="s">
        <v>8</v>
      </c>
      <c r="L11" s="559"/>
      <c r="M11" s="67" t="s">
        <v>554</v>
      </c>
      <c r="N11" s="560" t="s">
        <v>2</v>
      </c>
      <c r="O11" s="562" t="s">
        <v>36</v>
      </c>
      <c r="Q11" s="95" t="s">
        <v>555</v>
      </c>
    </row>
    <row r="12" spans="1:17" ht="42" customHeight="1" thickBot="1">
      <c r="A12" s="557"/>
      <c r="B12" s="76" t="s">
        <v>10</v>
      </c>
      <c r="C12" s="76" t="s">
        <v>11</v>
      </c>
      <c r="D12" s="77" t="s">
        <v>12</v>
      </c>
      <c r="E12" s="89"/>
      <c r="F12" s="79"/>
      <c r="G12" s="65"/>
      <c r="H12" s="4"/>
      <c r="I12" s="65" t="s">
        <v>13</v>
      </c>
      <c r="J12" s="65" t="s">
        <v>22</v>
      </c>
      <c r="K12" s="31" t="s">
        <v>14</v>
      </c>
      <c r="L12" s="4" t="s">
        <v>21</v>
      </c>
      <c r="M12" s="4" t="s">
        <v>15</v>
      </c>
      <c r="N12" s="561"/>
      <c r="O12" s="563"/>
      <c r="Q12" s="96" t="s">
        <v>553</v>
      </c>
    </row>
    <row r="13" spans="1:18" ht="30.75" customHeight="1">
      <c r="A13" s="141">
        <v>1</v>
      </c>
      <c r="B13" s="551"/>
      <c r="C13" s="552"/>
      <c r="D13" s="552"/>
      <c r="E13" s="350" t="s">
        <v>580</v>
      </c>
      <c r="F13" s="60" t="s">
        <v>581</v>
      </c>
      <c r="G13" s="132">
        <v>1</v>
      </c>
      <c r="H13" s="127" t="s">
        <v>582</v>
      </c>
      <c r="I13" s="113">
        <f>IF(J13="","",ROUNDDOWN(J13*(1+O13/100),0))</f>
        <v>10260000</v>
      </c>
      <c r="J13" s="115">
        <v>9500000</v>
      </c>
      <c r="K13" s="113">
        <f>IF(L13="","",ROUNDDOWN(L13*(1+O13/100),0))</f>
        <v>10260000</v>
      </c>
      <c r="L13" s="113">
        <f>IF(OR(J13="",G13=""),"",ROUNDDOWN(J13*G13,0))</f>
        <v>9500000</v>
      </c>
      <c r="M13" s="114">
        <f>L13</f>
        <v>9500000</v>
      </c>
      <c r="N13" s="385">
        <f aca="true" t="shared" si="0" ref="N13:N32">IF(A13="","",A13)</f>
        <v>1</v>
      </c>
      <c r="O13" s="386">
        <v>8</v>
      </c>
      <c r="P13" s="1"/>
      <c r="Q13" s="145">
        <f>IF(M13="","",ROUNDDOWN(M13/G13*2/3,0)*G13)</f>
        <v>6333333</v>
      </c>
      <c r="R13" s="1"/>
    </row>
    <row r="14" spans="1:18" ht="30.75" customHeight="1">
      <c r="A14" s="142">
        <v>2</v>
      </c>
      <c r="B14" s="551"/>
      <c r="C14" s="552"/>
      <c r="D14" s="552"/>
      <c r="E14" s="61" t="s">
        <v>580</v>
      </c>
      <c r="F14" s="60" t="s">
        <v>649</v>
      </c>
      <c r="G14" s="132">
        <v>1</v>
      </c>
      <c r="H14" s="127" t="s">
        <v>582</v>
      </c>
      <c r="I14" s="113">
        <f>IF(J14="","",ROUNDDOWN(J14*(1+O14/100),0))</f>
        <v>1080000</v>
      </c>
      <c r="J14" s="115">
        <v>1000000</v>
      </c>
      <c r="K14" s="113">
        <f aca="true" t="shared" si="1" ref="K14:K32">IF(L14="","",ROUNDDOWN(L14*(1+O14/100),0))</f>
        <v>1080000</v>
      </c>
      <c r="L14" s="113">
        <f aca="true" t="shared" si="2" ref="L14:L32">IF(OR(J14="",G14=""),"",ROUNDDOWN(J14*G14,0))</f>
        <v>1000000</v>
      </c>
      <c r="M14" s="114">
        <f aca="true" t="shared" si="3" ref="M14:M32">L14</f>
        <v>1000000</v>
      </c>
      <c r="N14" s="385">
        <f t="shared" si="0"/>
        <v>2</v>
      </c>
      <c r="O14" s="386">
        <v>8</v>
      </c>
      <c r="Q14" s="145">
        <f>IF(M14="","",ROUNDDOWN(M14/G14*2/3,0)*G14)</f>
        <v>666666</v>
      </c>
      <c r="R14" s="7"/>
    </row>
    <row r="15" spans="1:18" ht="30.75" customHeight="1">
      <c r="A15" s="141"/>
      <c r="B15" s="551"/>
      <c r="C15" s="552"/>
      <c r="D15" s="552"/>
      <c r="E15" s="61"/>
      <c r="F15" s="61"/>
      <c r="G15" s="132"/>
      <c r="H15" s="127"/>
      <c r="I15" s="113"/>
      <c r="J15" s="115"/>
      <c r="K15" s="113">
        <f t="shared" si="1"/>
      </c>
      <c r="L15" s="113">
        <f t="shared" si="2"/>
      </c>
      <c r="M15" s="114">
        <f t="shared" si="3"/>
      </c>
      <c r="N15" s="385">
        <f t="shared" si="0"/>
      </c>
      <c r="O15" s="386">
        <v>8</v>
      </c>
      <c r="P15" s="70"/>
      <c r="Q15" s="145">
        <f>IF(M15="","",ROUNDDOWN(M15/G15*2/3,0)*G15)</f>
      </c>
      <c r="R15" s="7"/>
    </row>
    <row r="16" spans="1:18" s="10" customFormat="1" ht="30.75" customHeight="1">
      <c r="A16" s="142"/>
      <c r="B16" s="551"/>
      <c r="C16" s="552"/>
      <c r="D16" s="552"/>
      <c r="E16" s="61"/>
      <c r="F16" s="61"/>
      <c r="G16" s="132"/>
      <c r="H16" s="127"/>
      <c r="I16" s="113">
        <f aca="true" t="shared" si="4" ref="I16:I32">IF(J16="","",ROUNDDOWN(J16*(1+O16/100),0))</f>
      </c>
      <c r="J16" s="115"/>
      <c r="K16" s="113">
        <f t="shared" si="1"/>
      </c>
      <c r="L16" s="113">
        <f t="shared" si="2"/>
      </c>
      <c r="M16" s="114">
        <f t="shared" si="3"/>
      </c>
      <c r="N16" s="385"/>
      <c r="O16" s="386">
        <v>8</v>
      </c>
      <c r="P16" s="70"/>
      <c r="Q16" s="145">
        <f>IF(M16="","",ROUNDDOWN(M16/G16*2/3,0)*G16)</f>
      </c>
      <c r="R16" s="7"/>
    </row>
    <row r="17" spans="1:18" ht="30.75" customHeight="1">
      <c r="A17" s="141"/>
      <c r="B17" s="551"/>
      <c r="C17" s="552"/>
      <c r="D17" s="552"/>
      <c r="E17" s="61"/>
      <c r="F17" s="61"/>
      <c r="G17" s="132"/>
      <c r="H17" s="127"/>
      <c r="I17" s="113">
        <f t="shared" si="4"/>
      </c>
      <c r="J17" s="115"/>
      <c r="K17" s="113">
        <f t="shared" si="1"/>
      </c>
      <c r="L17" s="113">
        <f t="shared" si="2"/>
      </c>
      <c r="M17" s="114">
        <f t="shared" si="3"/>
      </c>
      <c r="N17" s="385">
        <f t="shared" si="0"/>
      </c>
      <c r="O17" s="386">
        <v>8</v>
      </c>
      <c r="P17" s="70"/>
      <c r="Q17" s="145">
        <f aca="true" t="shared" si="5" ref="Q17:Q32">IF(M17="","",ROUNDDOWN(M17/G17*2/3,0)*G17)</f>
      </c>
      <c r="R17" s="7"/>
    </row>
    <row r="18" spans="1:17" ht="30.75" customHeight="1">
      <c r="A18" s="142"/>
      <c r="B18" s="551"/>
      <c r="C18" s="552"/>
      <c r="D18" s="552"/>
      <c r="E18" s="61"/>
      <c r="F18" s="61"/>
      <c r="G18" s="132"/>
      <c r="H18" s="127"/>
      <c r="I18" s="113">
        <f t="shared" si="4"/>
      </c>
      <c r="J18" s="115"/>
      <c r="K18" s="113">
        <f t="shared" si="1"/>
      </c>
      <c r="L18" s="113">
        <f t="shared" si="2"/>
      </c>
      <c r="M18" s="114">
        <f t="shared" si="3"/>
      </c>
      <c r="N18" s="385">
        <f t="shared" si="0"/>
      </c>
      <c r="O18" s="386">
        <v>8</v>
      </c>
      <c r="P18" s="70"/>
      <c r="Q18" s="145">
        <f t="shared" si="5"/>
      </c>
    </row>
    <row r="19" spans="1:17" ht="30.75" customHeight="1">
      <c r="A19" s="141"/>
      <c r="B19" s="551"/>
      <c r="C19" s="552"/>
      <c r="D19" s="552"/>
      <c r="E19" s="61"/>
      <c r="F19" s="82"/>
      <c r="G19" s="132"/>
      <c r="H19" s="127"/>
      <c r="I19" s="113">
        <f t="shared" si="4"/>
      </c>
      <c r="J19" s="115"/>
      <c r="K19" s="113">
        <f t="shared" si="1"/>
      </c>
      <c r="L19" s="113">
        <f t="shared" si="2"/>
      </c>
      <c r="M19" s="114">
        <f t="shared" si="3"/>
      </c>
      <c r="N19" s="385">
        <f t="shared" si="0"/>
      </c>
      <c r="O19" s="386">
        <v>8</v>
      </c>
      <c r="P19" s="70"/>
      <c r="Q19" s="145">
        <f t="shared" si="5"/>
      </c>
    </row>
    <row r="20" spans="1:18" s="10" customFormat="1" ht="30.75" customHeight="1">
      <c r="A20" s="142"/>
      <c r="B20" s="551"/>
      <c r="C20" s="552"/>
      <c r="D20" s="552"/>
      <c r="E20" s="61"/>
      <c r="F20" s="61"/>
      <c r="G20" s="132"/>
      <c r="H20" s="127"/>
      <c r="I20" s="113">
        <f t="shared" si="4"/>
      </c>
      <c r="J20" s="115"/>
      <c r="K20" s="113">
        <f t="shared" si="1"/>
      </c>
      <c r="L20" s="113">
        <f t="shared" si="2"/>
      </c>
      <c r="M20" s="114">
        <f t="shared" si="3"/>
      </c>
      <c r="N20" s="387">
        <f t="shared" si="0"/>
      </c>
      <c r="O20" s="386">
        <v>8</v>
      </c>
      <c r="P20" s="92"/>
      <c r="Q20" s="145">
        <f t="shared" si="5"/>
      </c>
      <c r="R20" s="93"/>
    </row>
    <row r="21" spans="1:17" ht="30.75" customHeight="1">
      <c r="A21" s="141"/>
      <c r="B21" s="551"/>
      <c r="C21" s="552"/>
      <c r="D21" s="552"/>
      <c r="E21" s="61"/>
      <c r="F21" s="61"/>
      <c r="G21" s="132"/>
      <c r="H21" s="127"/>
      <c r="I21" s="113">
        <f t="shared" si="4"/>
      </c>
      <c r="J21" s="115"/>
      <c r="K21" s="113">
        <f t="shared" si="1"/>
      </c>
      <c r="L21" s="113">
        <f t="shared" si="2"/>
      </c>
      <c r="M21" s="114">
        <f t="shared" si="3"/>
      </c>
      <c r="N21" s="385">
        <f t="shared" si="0"/>
      </c>
      <c r="O21" s="386">
        <v>8</v>
      </c>
      <c r="Q21" s="145">
        <f t="shared" si="5"/>
      </c>
    </row>
    <row r="22" spans="1:17" ht="30.75" customHeight="1">
      <c r="A22" s="142"/>
      <c r="B22" s="551"/>
      <c r="C22" s="552"/>
      <c r="D22" s="552"/>
      <c r="E22" s="61"/>
      <c r="F22" s="61"/>
      <c r="G22" s="132"/>
      <c r="H22" s="127"/>
      <c r="I22" s="113">
        <f t="shared" si="4"/>
      </c>
      <c r="J22" s="115"/>
      <c r="K22" s="113">
        <f t="shared" si="1"/>
      </c>
      <c r="L22" s="113">
        <f t="shared" si="2"/>
      </c>
      <c r="M22" s="114">
        <f t="shared" si="3"/>
      </c>
      <c r="N22" s="385">
        <f t="shared" si="0"/>
      </c>
      <c r="O22" s="386">
        <v>8</v>
      </c>
      <c r="Q22" s="145">
        <f t="shared" si="5"/>
      </c>
    </row>
    <row r="23" spans="1:17" ht="30.75" customHeight="1">
      <c r="A23" s="141"/>
      <c r="B23" s="551"/>
      <c r="C23" s="552"/>
      <c r="D23" s="552"/>
      <c r="E23" s="61"/>
      <c r="F23" s="61"/>
      <c r="G23" s="132"/>
      <c r="H23" s="127"/>
      <c r="I23" s="113">
        <f t="shared" si="4"/>
      </c>
      <c r="J23" s="115"/>
      <c r="K23" s="113">
        <f t="shared" si="1"/>
      </c>
      <c r="L23" s="113">
        <f t="shared" si="2"/>
      </c>
      <c r="M23" s="114">
        <f t="shared" si="3"/>
      </c>
      <c r="N23" s="385">
        <f t="shared" si="0"/>
      </c>
      <c r="O23" s="386">
        <v>8</v>
      </c>
      <c r="Q23" s="145">
        <f t="shared" si="5"/>
      </c>
    </row>
    <row r="24" spans="1:17" ht="30.75" customHeight="1">
      <c r="A24" s="142"/>
      <c r="B24" s="551"/>
      <c r="C24" s="552"/>
      <c r="D24" s="552"/>
      <c r="E24" s="61"/>
      <c r="F24" s="61"/>
      <c r="G24" s="132"/>
      <c r="H24" s="127"/>
      <c r="I24" s="113">
        <f t="shared" si="4"/>
      </c>
      <c r="J24" s="115"/>
      <c r="K24" s="113">
        <f t="shared" si="1"/>
      </c>
      <c r="L24" s="113">
        <f t="shared" si="2"/>
      </c>
      <c r="M24" s="114">
        <f t="shared" si="3"/>
      </c>
      <c r="N24" s="385">
        <f t="shared" si="0"/>
      </c>
      <c r="O24" s="386">
        <v>8</v>
      </c>
      <c r="Q24" s="145">
        <f t="shared" si="5"/>
      </c>
    </row>
    <row r="25" spans="1:17" ht="30.75" customHeight="1">
      <c r="A25" s="141"/>
      <c r="B25" s="551"/>
      <c r="C25" s="552"/>
      <c r="D25" s="552"/>
      <c r="E25" s="61"/>
      <c r="F25" s="61"/>
      <c r="G25" s="132"/>
      <c r="H25" s="127"/>
      <c r="I25" s="113">
        <f t="shared" si="4"/>
      </c>
      <c r="J25" s="115"/>
      <c r="K25" s="113">
        <f t="shared" si="1"/>
      </c>
      <c r="L25" s="113">
        <f t="shared" si="2"/>
      </c>
      <c r="M25" s="114">
        <f t="shared" si="3"/>
      </c>
      <c r="N25" s="385">
        <f t="shared" si="0"/>
      </c>
      <c r="O25" s="386">
        <v>8</v>
      </c>
      <c r="Q25" s="145">
        <f t="shared" si="5"/>
      </c>
    </row>
    <row r="26" spans="1:17" ht="30.75" customHeight="1">
      <c r="A26" s="142"/>
      <c r="B26" s="551"/>
      <c r="C26" s="552"/>
      <c r="D26" s="552"/>
      <c r="E26" s="62"/>
      <c r="F26" s="61"/>
      <c r="G26" s="132"/>
      <c r="H26" s="127"/>
      <c r="I26" s="113">
        <f t="shared" si="4"/>
      </c>
      <c r="J26" s="115"/>
      <c r="K26" s="113">
        <f t="shared" si="1"/>
      </c>
      <c r="L26" s="113">
        <f t="shared" si="2"/>
      </c>
      <c r="M26" s="114">
        <f t="shared" si="3"/>
      </c>
      <c r="N26" s="385">
        <f t="shared" si="0"/>
      </c>
      <c r="O26" s="386">
        <v>8</v>
      </c>
      <c r="Q26" s="145">
        <f t="shared" si="5"/>
      </c>
    </row>
    <row r="27" spans="1:17" ht="30.75" customHeight="1">
      <c r="A27" s="141"/>
      <c r="B27" s="551"/>
      <c r="C27" s="552"/>
      <c r="D27" s="552"/>
      <c r="E27" s="62"/>
      <c r="F27" s="61"/>
      <c r="G27" s="132"/>
      <c r="H27" s="127"/>
      <c r="I27" s="113">
        <f t="shared" si="4"/>
      </c>
      <c r="J27" s="115"/>
      <c r="K27" s="113">
        <f t="shared" si="1"/>
      </c>
      <c r="L27" s="113">
        <f t="shared" si="2"/>
      </c>
      <c r="M27" s="114">
        <f t="shared" si="3"/>
      </c>
      <c r="N27" s="385">
        <f t="shared" si="0"/>
      </c>
      <c r="O27" s="386">
        <v>8</v>
      </c>
      <c r="Q27" s="145">
        <f t="shared" si="5"/>
      </c>
    </row>
    <row r="28" spans="1:17" ht="30.75" customHeight="1">
      <c r="A28" s="142"/>
      <c r="B28" s="551"/>
      <c r="C28" s="552"/>
      <c r="D28" s="552"/>
      <c r="E28" s="61"/>
      <c r="F28" s="61"/>
      <c r="G28" s="132"/>
      <c r="H28" s="127"/>
      <c r="I28" s="113">
        <f t="shared" si="4"/>
      </c>
      <c r="J28" s="115"/>
      <c r="K28" s="113">
        <f t="shared" si="1"/>
      </c>
      <c r="L28" s="113">
        <f t="shared" si="2"/>
      </c>
      <c r="M28" s="114">
        <f t="shared" si="3"/>
      </c>
      <c r="N28" s="385">
        <f t="shared" si="0"/>
      </c>
      <c r="O28" s="386">
        <v>8</v>
      </c>
      <c r="Q28" s="145">
        <f t="shared" si="5"/>
      </c>
    </row>
    <row r="29" spans="1:17" ht="30.75" customHeight="1">
      <c r="A29" s="141"/>
      <c r="B29" s="551"/>
      <c r="C29" s="552"/>
      <c r="D29" s="552"/>
      <c r="E29" s="61"/>
      <c r="F29" s="61"/>
      <c r="G29" s="132"/>
      <c r="H29" s="127"/>
      <c r="I29" s="113">
        <f t="shared" si="4"/>
      </c>
      <c r="J29" s="115"/>
      <c r="K29" s="113">
        <f t="shared" si="1"/>
      </c>
      <c r="L29" s="113">
        <f t="shared" si="2"/>
      </c>
      <c r="M29" s="114">
        <f t="shared" si="3"/>
      </c>
      <c r="N29" s="385">
        <f t="shared" si="0"/>
      </c>
      <c r="O29" s="386">
        <v>8</v>
      </c>
      <c r="Q29" s="145">
        <f t="shared" si="5"/>
      </c>
    </row>
    <row r="30" spans="1:17" ht="30.75" customHeight="1">
      <c r="A30" s="142"/>
      <c r="B30" s="551"/>
      <c r="C30" s="552"/>
      <c r="D30" s="552"/>
      <c r="E30" s="61"/>
      <c r="F30" s="61"/>
      <c r="G30" s="132"/>
      <c r="H30" s="127"/>
      <c r="I30" s="113">
        <f t="shared" si="4"/>
      </c>
      <c r="J30" s="115"/>
      <c r="K30" s="113">
        <f t="shared" si="1"/>
      </c>
      <c r="L30" s="113">
        <f t="shared" si="2"/>
      </c>
      <c r="M30" s="114">
        <f t="shared" si="3"/>
      </c>
      <c r="N30" s="385">
        <f t="shared" si="0"/>
      </c>
      <c r="O30" s="386">
        <v>8</v>
      </c>
      <c r="Q30" s="145">
        <f t="shared" si="5"/>
      </c>
    </row>
    <row r="31" spans="1:17" ht="30.75" customHeight="1">
      <c r="A31" s="141"/>
      <c r="B31" s="551"/>
      <c r="C31" s="552"/>
      <c r="D31" s="552"/>
      <c r="E31" s="62"/>
      <c r="F31" s="61"/>
      <c r="G31" s="132"/>
      <c r="H31" s="127"/>
      <c r="I31" s="113">
        <f t="shared" si="4"/>
      </c>
      <c r="J31" s="115"/>
      <c r="K31" s="113">
        <f t="shared" si="1"/>
      </c>
      <c r="L31" s="113">
        <f t="shared" si="2"/>
      </c>
      <c r="M31" s="114">
        <f t="shared" si="3"/>
      </c>
      <c r="N31" s="385">
        <f t="shared" si="0"/>
      </c>
      <c r="O31" s="386">
        <v>8</v>
      </c>
      <c r="Q31" s="145">
        <f t="shared" si="5"/>
      </c>
    </row>
    <row r="32" spans="1:17" ht="30.75" customHeight="1" thickBot="1">
      <c r="A32" s="143"/>
      <c r="B32" s="553"/>
      <c r="C32" s="554"/>
      <c r="D32" s="554"/>
      <c r="E32" s="63"/>
      <c r="F32" s="63"/>
      <c r="G32" s="134"/>
      <c r="H32" s="128"/>
      <c r="I32" s="118">
        <f t="shared" si="4"/>
      </c>
      <c r="J32" s="126"/>
      <c r="K32" s="116">
        <f t="shared" si="1"/>
      </c>
      <c r="L32" s="116">
        <f t="shared" si="2"/>
      </c>
      <c r="M32" s="118">
        <f t="shared" si="3"/>
      </c>
      <c r="N32" s="388">
        <f t="shared" si="0"/>
      </c>
      <c r="O32" s="389">
        <v>8</v>
      </c>
      <c r="Q32" s="145">
        <f t="shared" si="5"/>
      </c>
    </row>
    <row r="33" spans="1:18" ht="21" customHeight="1" thickBot="1">
      <c r="A33" s="564" t="s">
        <v>669</v>
      </c>
      <c r="B33" s="565"/>
      <c r="C33" s="565"/>
      <c r="D33" s="565"/>
      <c r="E33" s="565"/>
      <c r="F33" s="565"/>
      <c r="G33" s="565"/>
      <c r="H33" s="565"/>
      <c r="I33" s="565"/>
      <c r="J33" s="66"/>
      <c r="K33" s="123">
        <f>SUM(K13:K32)</f>
        <v>11340000</v>
      </c>
      <c r="L33" s="123">
        <f>SUM(L13:L32)</f>
        <v>10500000</v>
      </c>
      <c r="M33" s="124">
        <f>SUM(M13:M32)</f>
        <v>10500000</v>
      </c>
      <c r="N33" s="12"/>
      <c r="Q33" s="137">
        <f>SUM(Q13:Q32)</f>
        <v>6999999</v>
      </c>
      <c r="R33" s="139"/>
    </row>
    <row r="34" spans="1:20" ht="13.5" customHeight="1">
      <c r="A34" s="11"/>
      <c r="N34" s="11"/>
      <c r="R34" s="97"/>
      <c r="S34" s="98"/>
      <c r="T34" s="98"/>
    </row>
    <row r="35" spans="4:20" ht="13.5" customHeight="1">
      <c r="D35" s="74"/>
      <c r="E35" s="64"/>
      <c r="H35" s="1"/>
      <c r="M35" s="85"/>
      <c r="N35" s="11"/>
      <c r="Q35" s="85"/>
      <c r="R35" s="97"/>
      <c r="S35" s="98"/>
      <c r="T35" s="98"/>
    </row>
    <row r="36" spans="1:20" s="64" customFormat="1" ht="13.5" customHeight="1">
      <c r="A36" s="5"/>
      <c r="B36" s="1"/>
      <c r="C36" s="1"/>
      <c r="D36" s="1"/>
      <c r="E36" s="381"/>
      <c r="G36" s="1"/>
      <c r="H36" s="1"/>
      <c r="I36" s="1"/>
      <c r="J36" s="1"/>
      <c r="K36" s="1"/>
      <c r="L36" s="1"/>
      <c r="N36" s="13"/>
      <c r="O36" s="5"/>
      <c r="P36" s="5"/>
      <c r="Q36" s="68"/>
      <c r="R36" s="97"/>
      <c r="S36" s="99"/>
      <c r="T36" s="99"/>
    </row>
    <row r="37" spans="1:20" s="64" customFormat="1" ht="13.5" customHeight="1">
      <c r="A37" s="5"/>
      <c r="B37" s="1"/>
      <c r="C37" s="1"/>
      <c r="D37" s="1"/>
      <c r="G37" s="1"/>
      <c r="H37" s="1"/>
      <c r="I37" s="1"/>
      <c r="J37" s="1"/>
      <c r="K37" s="1"/>
      <c r="L37" s="1"/>
      <c r="M37" s="85"/>
      <c r="N37" s="5"/>
      <c r="O37" s="5"/>
      <c r="P37" s="5"/>
      <c r="Q37" s="85"/>
      <c r="R37" s="100"/>
      <c r="S37" s="99"/>
      <c r="T37" s="99"/>
    </row>
    <row r="38" spans="1:18" s="64" customFormat="1" ht="13.5" customHeight="1">
      <c r="A38" s="5"/>
      <c r="B38" s="1"/>
      <c r="C38" s="1"/>
      <c r="D38" s="1"/>
      <c r="G38" s="1"/>
      <c r="H38" s="1"/>
      <c r="I38" s="1"/>
      <c r="J38" s="1"/>
      <c r="K38" s="1"/>
      <c r="L38" s="1"/>
      <c r="M38" s="85"/>
      <c r="N38" s="5"/>
      <c r="O38" s="5"/>
      <c r="P38" s="5"/>
      <c r="Q38" s="85"/>
      <c r="R38" s="44"/>
    </row>
    <row r="39" spans="13:17" ht="13.5">
      <c r="M39" s="9"/>
      <c r="Q39" s="9"/>
    </row>
  </sheetData>
  <sheetProtection sheet="1"/>
  <mergeCells count="27">
    <mergeCell ref="K11:L11"/>
    <mergeCell ref="N11:N12"/>
    <mergeCell ref="O11:O12"/>
    <mergeCell ref="B13:D13"/>
    <mergeCell ref="B14:D14"/>
    <mergeCell ref="A33:I33"/>
    <mergeCell ref="B18:D18"/>
    <mergeCell ref="B19:D19"/>
    <mergeCell ref="B20:D20"/>
    <mergeCell ref="B21:D21"/>
    <mergeCell ref="B27:D27"/>
    <mergeCell ref="A4:E4"/>
    <mergeCell ref="A11:A12"/>
    <mergeCell ref="B11:D11"/>
    <mergeCell ref="B15:D15"/>
    <mergeCell ref="B16:D16"/>
    <mergeCell ref="B17:D17"/>
    <mergeCell ref="B28:D28"/>
    <mergeCell ref="B29:D29"/>
    <mergeCell ref="B30:D30"/>
    <mergeCell ref="B31:D31"/>
    <mergeCell ref="B32:D32"/>
    <mergeCell ref="B22:D22"/>
    <mergeCell ref="B23:D23"/>
    <mergeCell ref="B24:D24"/>
    <mergeCell ref="B25:D25"/>
    <mergeCell ref="B26:D26"/>
  </mergeCells>
  <dataValidations count="4">
    <dataValidation allowBlank="1" showInputMessage="1" showErrorMessage="1" imeMode="halfAlpha" sqref="Q13:Q32 I13:M32"/>
    <dataValidation type="list" allowBlank="1" showInputMessage="1" showErrorMessage="1" sqref="P18:P19 P15:P16">
      <formula1>$Q$12:$Q$14</formula1>
    </dataValidation>
    <dataValidation type="list" allowBlank="1" showInputMessage="1" showErrorMessage="1" sqref="P20:P32">
      <formula1>$Q$12:$Q$13</formula1>
    </dataValidation>
    <dataValidation allowBlank="1" showInputMessage="1" showErrorMessage="1" imeMode="hiragana" sqref="L9"/>
  </dataValidations>
  <hyperlinks>
    <hyperlink ref="B2" location="経費明細表!A1" display="戻る"/>
  </hyperlinks>
  <printOptions/>
  <pageMargins left="0.7086614173228347" right="0" top="0.7480314960629921" bottom="0" header="0" footer="0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9">
    <tabColor rgb="FF92D050"/>
    <pageSetUpPr fitToPage="1"/>
  </sheetPr>
  <dimension ref="A2:T39"/>
  <sheetViews>
    <sheetView showGridLines="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7109375" style="5" customWidth="1"/>
    <col min="2" max="4" width="3.7109375" style="1" customWidth="1"/>
    <col min="5" max="5" width="16.421875" style="69" customWidth="1"/>
    <col min="6" max="6" width="16.140625" style="64" customWidth="1"/>
    <col min="7" max="7" width="9.140625" style="1" customWidth="1"/>
    <col min="8" max="8" width="6.421875" style="5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" width="9.00390625" style="5" customWidth="1"/>
    <col min="17" max="17" width="15.140625" style="1" customWidth="1"/>
    <col min="18" max="18" width="12.7109375" style="70" bestFit="1" customWidth="1"/>
    <col min="19" max="16384" width="9.00390625" style="1" customWidth="1"/>
  </cols>
  <sheetData>
    <row r="1" ht="13.5"/>
    <row r="2" ht="13.5">
      <c r="B2" s="202" t="s">
        <v>578</v>
      </c>
    </row>
    <row r="3" ht="13.5"/>
    <row r="4" spans="1:6" ht="13.5" customHeight="1">
      <c r="A4" s="555" t="s">
        <v>674</v>
      </c>
      <c r="B4" s="555"/>
      <c r="C4" s="555"/>
      <c r="D4" s="555"/>
      <c r="E4" s="555"/>
      <c r="F4" s="5"/>
    </row>
    <row r="5" spans="1:14" ht="13.5" customHeight="1">
      <c r="A5" s="11"/>
      <c r="B5" s="11"/>
      <c r="C5" s="11"/>
      <c r="D5" s="11"/>
      <c r="E5" s="87"/>
      <c r="F5" s="5"/>
      <c r="N5" s="11"/>
    </row>
    <row r="6" spans="1:14" ht="13.5" customHeight="1">
      <c r="A6" s="11"/>
      <c r="B6" s="195" t="s">
        <v>677</v>
      </c>
      <c r="C6" s="196"/>
      <c r="D6" s="197"/>
      <c r="E6" s="198"/>
      <c r="F6" s="72" t="s">
        <v>17</v>
      </c>
      <c r="N6" s="11"/>
    </row>
    <row r="7" spans="1:14" ht="13.5" customHeight="1">
      <c r="A7" s="11"/>
      <c r="B7" s="11"/>
      <c r="C7" s="11"/>
      <c r="D7" s="11"/>
      <c r="E7" s="87"/>
      <c r="F7" s="102" t="s">
        <v>570</v>
      </c>
      <c r="N7" s="11"/>
    </row>
    <row r="8" spans="1:15" ht="13.5" customHeight="1">
      <c r="A8" s="11"/>
      <c r="B8" s="11"/>
      <c r="C8" s="11"/>
      <c r="D8" s="11"/>
      <c r="E8" s="87"/>
      <c r="F8" s="5"/>
      <c r="M8" s="1" t="s">
        <v>18</v>
      </c>
      <c r="N8" s="11"/>
      <c r="O8" s="73"/>
    </row>
    <row r="9" spans="1:14" ht="13.5" customHeight="1">
      <c r="A9" s="11"/>
      <c r="F9" s="5"/>
      <c r="K9" s="2" t="s">
        <v>32</v>
      </c>
      <c r="L9" s="8" t="str">
        <f>IF('基本情報入力（使い方）'!$C$12="","",'基本情報入力（使い方）'!$C$12)</f>
        <v>Ｂ金属株式会社</v>
      </c>
      <c r="N9" s="11"/>
    </row>
    <row r="10" spans="1:14" ht="13.5" customHeight="1" thickBot="1">
      <c r="A10" s="11"/>
      <c r="F10" s="5"/>
      <c r="N10" s="11"/>
    </row>
    <row r="11" spans="1:17" ht="27" customHeight="1">
      <c r="A11" s="560" t="s">
        <v>2</v>
      </c>
      <c r="B11" s="558" t="s">
        <v>3</v>
      </c>
      <c r="C11" s="558"/>
      <c r="D11" s="559"/>
      <c r="E11" s="88" t="s">
        <v>4</v>
      </c>
      <c r="F11" s="3" t="s">
        <v>5</v>
      </c>
      <c r="G11" s="3" t="s">
        <v>6</v>
      </c>
      <c r="H11" s="67" t="s">
        <v>7</v>
      </c>
      <c r="I11" s="3" t="s">
        <v>1</v>
      </c>
      <c r="J11" s="3" t="s">
        <v>1</v>
      </c>
      <c r="K11" s="558" t="s">
        <v>8</v>
      </c>
      <c r="L11" s="559"/>
      <c r="M11" s="67" t="s">
        <v>9</v>
      </c>
      <c r="N11" s="560" t="s">
        <v>2</v>
      </c>
      <c r="O11" s="570" t="s">
        <v>36</v>
      </c>
      <c r="Q11" s="95" t="s">
        <v>555</v>
      </c>
    </row>
    <row r="12" spans="1:17" ht="42" customHeight="1" thickBot="1">
      <c r="A12" s="561"/>
      <c r="B12" s="76" t="s">
        <v>10</v>
      </c>
      <c r="C12" s="76" t="s">
        <v>11</v>
      </c>
      <c r="D12" s="77" t="s">
        <v>12</v>
      </c>
      <c r="E12" s="89"/>
      <c r="F12" s="79"/>
      <c r="G12" s="65"/>
      <c r="H12" s="4"/>
      <c r="I12" s="65" t="s">
        <v>13</v>
      </c>
      <c r="J12" s="65" t="s">
        <v>22</v>
      </c>
      <c r="K12" s="31" t="s">
        <v>14</v>
      </c>
      <c r="L12" s="4" t="s">
        <v>21</v>
      </c>
      <c r="M12" s="4" t="s">
        <v>15</v>
      </c>
      <c r="N12" s="561"/>
      <c r="O12" s="571"/>
      <c r="Q12" s="96" t="s">
        <v>553</v>
      </c>
    </row>
    <row r="13" spans="1:18" ht="30.75" customHeight="1">
      <c r="A13" s="144">
        <v>3</v>
      </c>
      <c r="B13" s="568"/>
      <c r="C13" s="569"/>
      <c r="D13" s="569"/>
      <c r="E13" s="59" t="s">
        <v>583</v>
      </c>
      <c r="F13" s="59" t="s">
        <v>584</v>
      </c>
      <c r="G13" s="136">
        <v>1</v>
      </c>
      <c r="H13" s="130" t="s">
        <v>582</v>
      </c>
      <c r="I13" s="119">
        <f aca="true" t="shared" si="0" ref="I13:I32">IF(J13="","",ROUNDDOWN(J13*(1+O13/100),0))</f>
        <v>432000</v>
      </c>
      <c r="J13" s="120">
        <v>400000</v>
      </c>
      <c r="K13" s="119">
        <f>IF(L13="","",ROUNDDOWN(L13*(1+O13/100),0))</f>
        <v>432000</v>
      </c>
      <c r="L13" s="119">
        <f>IF(OR(J13="",G13=""),"",ROUNDDOWN(J13*G13,0))</f>
        <v>400000</v>
      </c>
      <c r="M13" s="119">
        <f>L13</f>
        <v>400000</v>
      </c>
      <c r="N13" s="385">
        <f aca="true" t="shared" si="1" ref="N13:N32">IF(A13="","",A13)</f>
        <v>3</v>
      </c>
      <c r="O13" s="390">
        <v>8</v>
      </c>
      <c r="P13" s="1"/>
      <c r="Q13" s="145">
        <f>IF(M13="","",ROUNDDOWN(M13/G13*2/3,0)*G13)</f>
        <v>266666</v>
      </c>
      <c r="R13" s="1"/>
    </row>
    <row r="14" spans="1:18" ht="30.75" customHeight="1">
      <c r="A14" s="142">
        <v>4</v>
      </c>
      <c r="B14" s="566"/>
      <c r="C14" s="567"/>
      <c r="D14" s="567"/>
      <c r="E14" s="61" t="s">
        <v>585</v>
      </c>
      <c r="F14" s="61" t="s">
        <v>586</v>
      </c>
      <c r="G14" s="133">
        <v>1</v>
      </c>
      <c r="H14" s="131" t="s">
        <v>582</v>
      </c>
      <c r="I14" s="114">
        <f t="shared" si="0"/>
        <v>432000</v>
      </c>
      <c r="J14" s="125">
        <v>400000</v>
      </c>
      <c r="K14" s="114">
        <f aca="true" t="shared" si="2" ref="K14:K32">IF(L14="","",ROUNDDOWN(L14*(1+O14/100),0))</f>
        <v>432000</v>
      </c>
      <c r="L14" s="114">
        <f aca="true" t="shared" si="3" ref="L14:L32">IF(OR(J14="",G14=""),"",ROUNDDOWN(J14*G14,0))</f>
        <v>400000</v>
      </c>
      <c r="M14" s="114">
        <f aca="true" t="shared" si="4" ref="M14:M32">L14</f>
        <v>400000</v>
      </c>
      <c r="N14" s="385">
        <f t="shared" si="1"/>
        <v>4</v>
      </c>
      <c r="O14" s="391">
        <v>8</v>
      </c>
      <c r="Q14" s="145">
        <f>IF(M14="","",ROUNDDOWN(M14/G14*2/3,0)*G14)</f>
        <v>266666</v>
      </c>
      <c r="R14" s="7"/>
    </row>
    <row r="15" spans="1:18" ht="30.75" customHeight="1">
      <c r="A15" s="142">
        <v>5</v>
      </c>
      <c r="B15" s="566"/>
      <c r="C15" s="567"/>
      <c r="D15" s="567"/>
      <c r="E15" s="61" t="s">
        <v>585</v>
      </c>
      <c r="F15" s="61" t="s">
        <v>587</v>
      </c>
      <c r="G15" s="133">
        <v>1</v>
      </c>
      <c r="H15" s="131" t="s">
        <v>582</v>
      </c>
      <c r="I15" s="114">
        <f t="shared" si="0"/>
        <v>432000</v>
      </c>
      <c r="J15" s="125">
        <v>400000</v>
      </c>
      <c r="K15" s="114">
        <f t="shared" si="2"/>
        <v>432000</v>
      </c>
      <c r="L15" s="114">
        <f t="shared" si="3"/>
        <v>400000</v>
      </c>
      <c r="M15" s="114">
        <f t="shared" si="4"/>
        <v>400000</v>
      </c>
      <c r="N15" s="385">
        <f t="shared" si="1"/>
        <v>5</v>
      </c>
      <c r="O15" s="391">
        <v>8</v>
      </c>
      <c r="P15" s="70"/>
      <c r="Q15" s="145">
        <f>IF(M15="","",ROUNDDOWN(M15/G15*2/3,0)*G15)</f>
        <v>266666</v>
      </c>
      <c r="R15" s="7"/>
    </row>
    <row r="16" spans="1:18" s="10" customFormat="1" ht="30.75" customHeight="1">
      <c r="A16" s="142"/>
      <c r="B16" s="566"/>
      <c r="C16" s="567"/>
      <c r="D16" s="567"/>
      <c r="E16" s="61"/>
      <c r="F16" s="61"/>
      <c r="G16" s="133"/>
      <c r="H16" s="131"/>
      <c r="I16" s="114">
        <f t="shared" si="0"/>
      </c>
      <c r="J16" s="125"/>
      <c r="K16" s="114">
        <f t="shared" si="2"/>
      </c>
      <c r="L16" s="114">
        <f t="shared" si="3"/>
      </c>
      <c r="M16" s="114">
        <f t="shared" si="4"/>
      </c>
      <c r="N16" s="385">
        <f t="shared" si="1"/>
      </c>
      <c r="O16" s="391">
        <v>8</v>
      </c>
      <c r="P16" s="70"/>
      <c r="Q16" s="145">
        <f>IF(M16="","",ROUNDDOWN(M16/G16*2/3,0)*G16)</f>
      </c>
      <c r="R16" s="7"/>
    </row>
    <row r="17" spans="1:18" ht="30.75" customHeight="1">
      <c r="A17" s="142"/>
      <c r="B17" s="566"/>
      <c r="C17" s="567"/>
      <c r="D17" s="567"/>
      <c r="E17" s="61"/>
      <c r="F17" s="61"/>
      <c r="G17" s="133"/>
      <c r="H17" s="131"/>
      <c r="I17" s="114">
        <f t="shared" si="0"/>
      </c>
      <c r="J17" s="125"/>
      <c r="K17" s="114">
        <f t="shared" si="2"/>
      </c>
      <c r="L17" s="114">
        <f t="shared" si="3"/>
      </c>
      <c r="M17" s="114">
        <f t="shared" si="4"/>
      </c>
      <c r="N17" s="385">
        <f t="shared" si="1"/>
      </c>
      <c r="O17" s="391">
        <v>8</v>
      </c>
      <c r="P17" s="70"/>
      <c r="Q17" s="145">
        <f aca="true" t="shared" si="5" ref="Q17:Q32">IF(M17="","",ROUNDDOWN(M17/G17*2/3,0)*G17)</f>
      </c>
      <c r="R17" s="7"/>
    </row>
    <row r="18" spans="1:17" ht="30.75" customHeight="1">
      <c r="A18" s="142"/>
      <c r="B18" s="566"/>
      <c r="C18" s="567"/>
      <c r="D18" s="567"/>
      <c r="E18" s="61"/>
      <c r="F18" s="61"/>
      <c r="G18" s="133"/>
      <c r="H18" s="131"/>
      <c r="I18" s="114">
        <f t="shared" si="0"/>
      </c>
      <c r="J18" s="125"/>
      <c r="K18" s="114">
        <f t="shared" si="2"/>
      </c>
      <c r="L18" s="114">
        <f t="shared" si="3"/>
      </c>
      <c r="M18" s="114">
        <f t="shared" si="4"/>
      </c>
      <c r="N18" s="385">
        <f t="shared" si="1"/>
      </c>
      <c r="O18" s="391">
        <v>8</v>
      </c>
      <c r="P18" s="70"/>
      <c r="Q18" s="145">
        <f t="shared" si="5"/>
      </c>
    </row>
    <row r="19" spans="1:17" ht="30.75" customHeight="1">
      <c r="A19" s="142"/>
      <c r="B19" s="566"/>
      <c r="C19" s="567"/>
      <c r="D19" s="567"/>
      <c r="E19" s="61"/>
      <c r="F19" s="61"/>
      <c r="G19" s="133"/>
      <c r="H19" s="131"/>
      <c r="I19" s="114">
        <f t="shared" si="0"/>
      </c>
      <c r="J19" s="125"/>
      <c r="K19" s="114">
        <f t="shared" si="2"/>
      </c>
      <c r="L19" s="114">
        <f t="shared" si="3"/>
      </c>
      <c r="M19" s="114">
        <f t="shared" si="4"/>
      </c>
      <c r="N19" s="385">
        <f t="shared" si="1"/>
      </c>
      <c r="O19" s="391">
        <v>8</v>
      </c>
      <c r="P19" s="70"/>
      <c r="Q19" s="145">
        <f t="shared" si="5"/>
      </c>
    </row>
    <row r="20" spans="1:18" s="10" customFormat="1" ht="30.75" customHeight="1">
      <c r="A20" s="142"/>
      <c r="B20" s="566"/>
      <c r="C20" s="567"/>
      <c r="D20" s="567"/>
      <c r="E20" s="61"/>
      <c r="F20" s="61"/>
      <c r="G20" s="133"/>
      <c r="H20" s="131"/>
      <c r="I20" s="114">
        <f t="shared" si="0"/>
      </c>
      <c r="J20" s="125"/>
      <c r="K20" s="114">
        <f t="shared" si="2"/>
      </c>
      <c r="L20" s="114">
        <f t="shared" si="3"/>
      </c>
      <c r="M20" s="114">
        <f t="shared" si="4"/>
      </c>
      <c r="N20" s="385">
        <f t="shared" si="1"/>
      </c>
      <c r="O20" s="391">
        <v>8</v>
      </c>
      <c r="P20" s="92"/>
      <c r="Q20" s="145">
        <f t="shared" si="5"/>
      </c>
      <c r="R20" s="93"/>
    </row>
    <row r="21" spans="1:17" ht="30.75" customHeight="1">
      <c r="A21" s="142"/>
      <c r="B21" s="566"/>
      <c r="C21" s="567"/>
      <c r="D21" s="567"/>
      <c r="E21" s="61"/>
      <c r="F21" s="61"/>
      <c r="G21" s="133"/>
      <c r="H21" s="131"/>
      <c r="I21" s="114">
        <f t="shared" si="0"/>
      </c>
      <c r="J21" s="125"/>
      <c r="K21" s="114">
        <f t="shared" si="2"/>
      </c>
      <c r="L21" s="114">
        <f t="shared" si="3"/>
      </c>
      <c r="M21" s="114">
        <f t="shared" si="4"/>
      </c>
      <c r="N21" s="385">
        <f t="shared" si="1"/>
      </c>
      <c r="O21" s="391">
        <v>8</v>
      </c>
      <c r="Q21" s="145">
        <f t="shared" si="5"/>
      </c>
    </row>
    <row r="22" spans="1:17" ht="30.75" customHeight="1">
      <c r="A22" s="142"/>
      <c r="B22" s="551"/>
      <c r="C22" s="552"/>
      <c r="D22" s="552"/>
      <c r="E22" s="61"/>
      <c r="F22" s="61"/>
      <c r="G22" s="132"/>
      <c r="H22" s="127"/>
      <c r="I22" s="113">
        <f t="shared" si="0"/>
      </c>
      <c r="J22" s="115"/>
      <c r="K22" s="113">
        <f t="shared" si="2"/>
      </c>
      <c r="L22" s="113">
        <f t="shared" si="3"/>
      </c>
      <c r="M22" s="114">
        <f t="shared" si="4"/>
      </c>
      <c r="N22" s="385">
        <f t="shared" si="1"/>
      </c>
      <c r="O22" s="386">
        <v>8</v>
      </c>
      <c r="Q22" s="145">
        <f t="shared" si="5"/>
      </c>
    </row>
    <row r="23" spans="1:17" ht="30.75" customHeight="1">
      <c r="A23" s="141"/>
      <c r="B23" s="551"/>
      <c r="C23" s="552"/>
      <c r="D23" s="552"/>
      <c r="E23" s="61"/>
      <c r="F23" s="61"/>
      <c r="G23" s="132"/>
      <c r="H23" s="127"/>
      <c r="I23" s="113">
        <f t="shared" si="0"/>
      </c>
      <c r="J23" s="115"/>
      <c r="K23" s="113">
        <f t="shared" si="2"/>
      </c>
      <c r="L23" s="113">
        <f t="shared" si="3"/>
      </c>
      <c r="M23" s="114">
        <f t="shared" si="4"/>
      </c>
      <c r="N23" s="385">
        <f t="shared" si="1"/>
      </c>
      <c r="O23" s="386">
        <v>8</v>
      </c>
      <c r="Q23" s="145">
        <f t="shared" si="5"/>
      </c>
    </row>
    <row r="24" spans="1:17" ht="30.75" customHeight="1">
      <c r="A24" s="142"/>
      <c r="B24" s="551"/>
      <c r="C24" s="552"/>
      <c r="D24" s="552"/>
      <c r="E24" s="61"/>
      <c r="F24" s="61"/>
      <c r="G24" s="132"/>
      <c r="H24" s="127"/>
      <c r="I24" s="113">
        <f t="shared" si="0"/>
      </c>
      <c r="J24" s="115"/>
      <c r="K24" s="113">
        <f t="shared" si="2"/>
      </c>
      <c r="L24" s="113">
        <f t="shared" si="3"/>
      </c>
      <c r="M24" s="114">
        <f t="shared" si="4"/>
      </c>
      <c r="N24" s="385">
        <f t="shared" si="1"/>
      </c>
      <c r="O24" s="386">
        <v>8</v>
      </c>
      <c r="Q24" s="145">
        <f t="shared" si="5"/>
      </c>
    </row>
    <row r="25" spans="1:17" ht="30.75" customHeight="1">
      <c r="A25" s="141"/>
      <c r="B25" s="551"/>
      <c r="C25" s="552"/>
      <c r="D25" s="552"/>
      <c r="E25" s="61"/>
      <c r="F25" s="61"/>
      <c r="G25" s="132"/>
      <c r="H25" s="127"/>
      <c r="I25" s="113">
        <f t="shared" si="0"/>
      </c>
      <c r="J25" s="115"/>
      <c r="K25" s="113">
        <f t="shared" si="2"/>
      </c>
      <c r="L25" s="113">
        <f t="shared" si="3"/>
      </c>
      <c r="M25" s="114">
        <f t="shared" si="4"/>
      </c>
      <c r="N25" s="385">
        <f t="shared" si="1"/>
      </c>
      <c r="O25" s="386">
        <v>8</v>
      </c>
      <c r="Q25" s="145">
        <f t="shared" si="5"/>
      </c>
    </row>
    <row r="26" spans="1:17" ht="30.75" customHeight="1">
      <c r="A26" s="142"/>
      <c r="B26" s="551"/>
      <c r="C26" s="552"/>
      <c r="D26" s="552"/>
      <c r="E26" s="62"/>
      <c r="F26" s="61"/>
      <c r="G26" s="132"/>
      <c r="H26" s="127"/>
      <c r="I26" s="113">
        <f t="shared" si="0"/>
      </c>
      <c r="J26" s="115"/>
      <c r="K26" s="113">
        <f t="shared" si="2"/>
      </c>
      <c r="L26" s="113">
        <f t="shared" si="3"/>
      </c>
      <c r="M26" s="114">
        <f t="shared" si="4"/>
      </c>
      <c r="N26" s="385">
        <f t="shared" si="1"/>
      </c>
      <c r="O26" s="386">
        <v>8</v>
      </c>
      <c r="Q26" s="145">
        <f t="shared" si="5"/>
      </c>
    </row>
    <row r="27" spans="1:17" ht="30.75" customHeight="1">
      <c r="A27" s="141"/>
      <c r="B27" s="551"/>
      <c r="C27" s="552"/>
      <c r="D27" s="552"/>
      <c r="E27" s="62"/>
      <c r="F27" s="61"/>
      <c r="G27" s="132"/>
      <c r="H27" s="127"/>
      <c r="I27" s="113">
        <f t="shared" si="0"/>
      </c>
      <c r="J27" s="115"/>
      <c r="K27" s="113">
        <f t="shared" si="2"/>
      </c>
      <c r="L27" s="113">
        <f t="shared" si="3"/>
      </c>
      <c r="M27" s="114">
        <f t="shared" si="4"/>
      </c>
      <c r="N27" s="385">
        <f t="shared" si="1"/>
      </c>
      <c r="O27" s="386">
        <v>8</v>
      </c>
      <c r="Q27" s="145">
        <f t="shared" si="5"/>
      </c>
    </row>
    <row r="28" spans="1:17" ht="30.75" customHeight="1">
      <c r="A28" s="142"/>
      <c r="B28" s="551"/>
      <c r="C28" s="552"/>
      <c r="D28" s="552"/>
      <c r="E28" s="61"/>
      <c r="F28" s="61"/>
      <c r="G28" s="132"/>
      <c r="H28" s="127"/>
      <c r="I28" s="113">
        <f t="shared" si="0"/>
      </c>
      <c r="J28" s="115"/>
      <c r="K28" s="113">
        <f t="shared" si="2"/>
      </c>
      <c r="L28" s="113">
        <f t="shared" si="3"/>
      </c>
      <c r="M28" s="114">
        <f t="shared" si="4"/>
      </c>
      <c r="N28" s="385">
        <f t="shared" si="1"/>
      </c>
      <c r="O28" s="386">
        <v>8</v>
      </c>
      <c r="Q28" s="145">
        <f t="shared" si="5"/>
      </c>
    </row>
    <row r="29" spans="1:17" ht="30.75" customHeight="1">
      <c r="A29" s="141"/>
      <c r="B29" s="551"/>
      <c r="C29" s="552"/>
      <c r="D29" s="552"/>
      <c r="E29" s="61"/>
      <c r="F29" s="61"/>
      <c r="G29" s="132"/>
      <c r="H29" s="127"/>
      <c r="I29" s="113">
        <f t="shared" si="0"/>
      </c>
      <c r="J29" s="115"/>
      <c r="K29" s="113">
        <f t="shared" si="2"/>
      </c>
      <c r="L29" s="113">
        <f t="shared" si="3"/>
      </c>
      <c r="M29" s="114">
        <f t="shared" si="4"/>
      </c>
      <c r="N29" s="385">
        <f t="shared" si="1"/>
      </c>
      <c r="O29" s="386">
        <v>8</v>
      </c>
      <c r="Q29" s="145">
        <f t="shared" si="5"/>
      </c>
    </row>
    <row r="30" spans="1:17" ht="30.75" customHeight="1">
      <c r="A30" s="142"/>
      <c r="B30" s="551"/>
      <c r="C30" s="552"/>
      <c r="D30" s="552"/>
      <c r="E30" s="61"/>
      <c r="F30" s="61"/>
      <c r="G30" s="132"/>
      <c r="H30" s="127"/>
      <c r="I30" s="113">
        <f t="shared" si="0"/>
      </c>
      <c r="J30" s="115"/>
      <c r="K30" s="113">
        <f t="shared" si="2"/>
      </c>
      <c r="L30" s="113">
        <f t="shared" si="3"/>
      </c>
      <c r="M30" s="114">
        <f t="shared" si="4"/>
      </c>
      <c r="N30" s="385">
        <f t="shared" si="1"/>
      </c>
      <c r="O30" s="386">
        <v>8</v>
      </c>
      <c r="Q30" s="145">
        <f t="shared" si="5"/>
      </c>
    </row>
    <row r="31" spans="1:17" ht="30.75" customHeight="1">
      <c r="A31" s="141"/>
      <c r="B31" s="551"/>
      <c r="C31" s="552"/>
      <c r="D31" s="552"/>
      <c r="E31" s="62"/>
      <c r="F31" s="61"/>
      <c r="G31" s="132"/>
      <c r="H31" s="127"/>
      <c r="I31" s="113">
        <f t="shared" si="0"/>
      </c>
      <c r="J31" s="115"/>
      <c r="K31" s="113">
        <f t="shared" si="2"/>
      </c>
      <c r="L31" s="113">
        <f t="shared" si="3"/>
      </c>
      <c r="M31" s="114">
        <f t="shared" si="4"/>
      </c>
      <c r="N31" s="385">
        <f t="shared" si="1"/>
      </c>
      <c r="O31" s="386">
        <v>8</v>
      </c>
      <c r="Q31" s="145">
        <f t="shared" si="5"/>
      </c>
    </row>
    <row r="32" spans="1:17" ht="30.75" customHeight="1" thickBot="1">
      <c r="A32" s="143"/>
      <c r="B32" s="553"/>
      <c r="C32" s="554"/>
      <c r="D32" s="554"/>
      <c r="E32" s="63"/>
      <c r="F32" s="63"/>
      <c r="G32" s="134"/>
      <c r="H32" s="128"/>
      <c r="I32" s="118">
        <f t="shared" si="0"/>
      </c>
      <c r="J32" s="126"/>
      <c r="K32" s="116">
        <f t="shared" si="2"/>
      </c>
      <c r="L32" s="116">
        <f t="shared" si="3"/>
      </c>
      <c r="M32" s="118">
        <f t="shared" si="4"/>
      </c>
      <c r="N32" s="388">
        <f t="shared" si="1"/>
      </c>
      <c r="O32" s="389">
        <v>8</v>
      </c>
      <c r="Q32" s="145">
        <f t="shared" si="5"/>
      </c>
    </row>
    <row r="33" spans="1:18" ht="21" customHeight="1" thickBot="1">
      <c r="A33" s="564" t="s">
        <v>16</v>
      </c>
      <c r="B33" s="565"/>
      <c r="C33" s="565"/>
      <c r="D33" s="565"/>
      <c r="E33" s="565"/>
      <c r="F33" s="565"/>
      <c r="G33" s="565"/>
      <c r="H33" s="565"/>
      <c r="I33" s="565"/>
      <c r="J33" s="66"/>
      <c r="K33" s="123">
        <f>SUM(K13:K32)</f>
        <v>1296000</v>
      </c>
      <c r="L33" s="123">
        <f>SUM(L13:L32)</f>
        <v>1200000</v>
      </c>
      <c r="M33" s="124">
        <f>SUM(M13:M32)</f>
        <v>1200000</v>
      </c>
      <c r="N33" s="12"/>
      <c r="Q33" s="137">
        <f>SUM(Q13:Q32)</f>
        <v>799998</v>
      </c>
      <c r="R33" s="140"/>
    </row>
    <row r="34" spans="1:20" ht="13.5" customHeight="1">
      <c r="A34" s="11"/>
      <c r="F34" s="68"/>
      <c r="N34" s="11"/>
      <c r="R34" s="101"/>
      <c r="S34" s="98"/>
      <c r="T34" s="98"/>
    </row>
    <row r="35" spans="4:20" ht="13.5" customHeight="1">
      <c r="D35" s="74"/>
      <c r="E35" s="68"/>
      <c r="F35" s="68"/>
      <c r="H35" s="1"/>
      <c r="M35" s="85"/>
      <c r="N35" s="11"/>
      <c r="Q35" s="85"/>
      <c r="R35" s="101"/>
      <c r="S35" s="98"/>
      <c r="T35" s="98"/>
    </row>
    <row r="36" spans="1:20" s="68" customFormat="1" ht="13.5" customHeight="1">
      <c r="A36" s="5"/>
      <c r="B36" s="1"/>
      <c r="C36" s="1"/>
      <c r="D36" s="1"/>
      <c r="E36" s="381"/>
      <c r="G36" s="1"/>
      <c r="H36" s="1"/>
      <c r="I36" s="1"/>
      <c r="J36" s="1"/>
      <c r="K36" s="1"/>
      <c r="L36" s="1"/>
      <c r="N36" s="13"/>
      <c r="O36" s="5"/>
      <c r="P36" s="5"/>
      <c r="R36" s="101"/>
      <c r="S36" s="99"/>
      <c r="T36" s="99"/>
    </row>
    <row r="37" spans="1:20" s="68" customFormat="1" ht="13.5" customHeight="1">
      <c r="A37" s="5"/>
      <c r="B37" s="1"/>
      <c r="C37" s="1"/>
      <c r="D37" s="1"/>
      <c r="G37" s="1"/>
      <c r="H37" s="1"/>
      <c r="I37" s="1"/>
      <c r="J37" s="1"/>
      <c r="K37" s="1"/>
      <c r="L37" s="1"/>
      <c r="M37" s="85"/>
      <c r="N37" s="5"/>
      <c r="O37" s="5"/>
      <c r="P37" s="5"/>
      <c r="Q37" s="85"/>
      <c r="R37" s="100"/>
      <c r="S37" s="99"/>
      <c r="T37" s="99"/>
    </row>
    <row r="38" spans="1:18" s="68" customFormat="1" ht="13.5" customHeight="1">
      <c r="A38" s="5"/>
      <c r="B38" s="1"/>
      <c r="C38" s="1"/>
      <c r="D38" s="1"/>
      <c r="G38" s="1"/>
      <c r="H38" s="1"/>
      <c r="I38" s="1"/>
      <c r="J38" s="1"/>
      <c r="K38" s="1"/>
      <c r="L38" s="1"/>
      <c r="M38" s="85"/>
      <c r="N38" s="5"/>
      <c r="O38" s="5"/>
      <c r="P38" s="5"/>
      <c r="Q38" s="85"/>
      <c r="R38" s="44"/>
    </row>
    <row r="39" spans="6:17" ht="13.5">
      <c r="F39" s="68"/>
      <c r="M39" s="9"/>
      <c r="Q39" s="9"/>
    </row>
  </sheetData>
  <sheetProtection sheet="1" objects="1" scenarios="1"/>
  <mergeCells count="27">
    <mergeCell ref="A4:E4"/>
    <mergeCell ref="A11:A12"/>
    <mergeCell ref="B11:D11"/>
    <mergeCell ref="K11:L11"/>
    <mergeCell ref="N11:N12"/>
    <mergeCell ref="O11:O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</mergeCells>
  <dataValidations count="4">
    <dataValidation allowBlank="1" showInputMessage="1" showErrorMessage="1" imeMode="hiragana" sqref="L9"/>
    <dataValidation type="list" allowBlank="1" showInputMessage="1" showErrorMessage="1" sqref="P20:P32">
      <formula1>$Q$12:$Q$13</formula1>
    </dataValidation>
    <dataValidation type="list" allowBlank="1" showInputMessage="1" showErrorMessage="1" sqref="P18:P19 P15:P16">
      <formula1>$Q$12:$Q$14</formula1>
    </dataValidation>
    <dataValidation allowBlank="1" showInputMessage="1" showErrorMessage="1" imeMode="halfAlpha" sqref="I13:M32 Q13:Q32"/>
  </dataValidations>
  <hyperlinks>
    <hyperlink ref="B2" location="経費明細表!A1" display="戻る"/>
  </hyperlinks>
  <printOptions/>
  <pageMargins left="0.7480314960629921" right="0" top="0.7480314960629921" bottom="0" header="0" footer="0"/>
  <pageSetup cellComments="asDisplayed" fitToHeight="1" fitToWidth="1" horizontalDpi="600" verticalDpi="600" orientation="portrait" paperSize="9" scale="6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rgb="FF92D050"/>
    <pageSetUpPr fitToPage="1"/>
  </sheetPr>
  <dimension ref="A1:T39"/>
  <sheetViews>
    <sheetView showGridLines="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69" customWidth="1"/>
    <col min="6" max="6" width="16.140625" style="64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" width="3.57421875" style="5" customWidth="1"/>
    <col min="17" max="16384" width="9.00390625" style="1" customWidth="1"/>
  </cols>
  <sheetData>
    <row r="1" spans="1:18" ht="13.5">
      <c r="A1" s="5"/>
      <c r="H1" s="5"/>
      <c r="Q1" s="70"/>
      <c r="R1" s="70"/>
    </row>
    <row r="2" spans="1:18" ht="13.5">
      <c r="A2" s="5"/>
      <c r="B2" s="202" t="s">
        <v>578</v>
      </c>
      <c r="H2" s="5"/>
      <c r="Q2" s="70"/>
      <c r="R2" s="70"/>
    </row>
    <row r="3" spans="1:18" ht="13.5">
      <c r="A3" s="5"/>
      <c r="H3" s="5"/>
      <c r="Q3" s="70"/>
      <c r="R3" s="70"/>
    </row>
    <row r="4" spans="1:6" ht="13.5" customHeight="1">
      <c r="A4" s="555" t="s">
        <v>571</v>
      </c>
      <c r="B4" s="555"/>
      <c r="C4" s="555"/>
      <c r="D4" s="555"/>
      <c r="E4" s="555"/>
      <c r="F4" s="5"/>
    </row>
    <row r="5" spans="1:16" ht="13.5" customHeight="1">
      <c r="A5" s="11"/>
      <c r="B5" s="11"/>
      <c r="C5" s="11"/>
      <c r="D5" s="11"/>
      <c r="E5" s="87"/>
      <c r="F5" s="5"/>
      <c r="N5" s="11"/>
      <c r="P5" s="11"/>
    </row>
    <row r="6" spans="1:16" ht="13.5" customHeight="1">
      <c r="A6" s="11"/>
      <c r="B6" s="195" t="s">
        <v>677</v>
      </c>
      <c r="C6" s="196"/>
      <c r="D6" s="197"/>
      <c r="E6" s="198"/>
      <c r="F6" s="72" t="s">
        <v>17</v>
      </c>
      <c r="N6" s="11"/>
      <c r="P6" s="11"/>
    </row>
    <row r="7" spans="1:16" ht="13.5" customHeight="1">
      <c r="A7" s="11"/>
      <c r="B7" s="11"/>
      <c r="C7" s="11"/>
      <c r="D7" s="11"/>
      <c r="E7" s="87"/>
      <c r="F7" s="102" t="s">
        <v>29</v>
      </c>
      <c r="N7" s="11"/>
      <c r="P7" s="11"/>
    </row>
    <row r="8" spans="1:16" ht="13.5" customHeight="1">
      <c r="A8" s="11"/>
      <c r="B8" s="11"/>
      <c r="C8" s="11"/>
      <c r="D8" s="11"/>
      <c r="E8" s="87"/>
      <c r="F8" s="5"/>
      <c r="M8" s="1" t="s">
        <v>18</v>
      </c>
      <c r="N8" s="11"/>
      <c r="O8" s="73"/>
      <c r="P8" s="11"/>
    </row>
    <row r="9" spans="1:16" ht="13.5" customHeight="1">
      <c r="A9" s="74"/>
      <c r="F9" s="5"/>
      <c r="K9" s="2" t="s">
        <v>32</v>
      </c>
      <c r="L9" s="8" t="str">
        <f>IF('基本情報入力（使い方）'!$C$12="","",'基本情報入力（使い方）'!$C$12)</f>
        <v>Ｂ金属株式会社</v>
      </c>
      <c r="N9" s="11"/>
      <c r="P9" s="11"/>
    </row>
    <row r="10" spans="1:16" ht="13.5" customHeight="1" thickBot="1">
      <c r="A10" s="74"/>
      <c r="F10" s="5"/>
      <c r="N10" s="11"/>
      <c r="P10" s="11"/>
    </row>
    <row r="11" spans="1:16" ht="27" customHeight="1">
      <c r="A11" s="556" t="s">
        <v>2</v>
      </c>
      <c r="B11" s="558" t="s">
        <v>3</v>
      </c>
      <c r="C11" s="558"/>
      <c r="D11" s="559"/>
      <c r="E11" s="88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572" t="s">
        <v>8</v>
      </c>
      <c r="L11" s="559"/>
      <c r="M11" s="67" t="s">
        <v>9</v>
      </c>
      <c r="N11" s="560" t="s">
        <v>2</v>
      </c>
      <c r="O11" s="570" t="s">
        <v>36</v>
      </c>
      <c r="P11" s="86"/>
    </row>
    <row r="12" spans="1:16" ht="42" customHeight="1" thickBot="1">
      <c r="A12" s="557"/>
      <c r="B12" s="76" t="s">
        <v>10</v>
      </c>
      <c r="C12" s="76" t="s">
        <v>11</v>
      </c>
      <c r="D12" s="77" t="s">
        <v>12</v>
      </c>
      <c r="E12" s="89"/>
      <c r="F12" s="79"/>
      <c r="G12" s="65"/>
      <c r="H12" s="65"/>
      <c r="I12" s="65" t="s">
        <v>13</v>
      </c>
      <c r="J12" s="65" t="s">
        <v>22</v>
      </c>
      <c r="K12" s="65" t="s">
        <v>14</v>
      </c>
      <c r="L12" s="4" t="s">
        <v>21</v>
      </c>
      <c r="M12" s="4" t="s">
        <v>15</v>
      </c>
      <c r="N12" s="561"/>
      <c r="O12" s="571"/>
      <c r="P12" s="86"/>
    </row>
    <row r="13" spans="1:16" ht="30.75" customHeight="1">
      <c r="A13" s="392">
        <v>1</v>
      </c>
      <c r="B13" s="568"/>
      <c r="C13" s="569"/>
      <c r="D13" s="569"/>
      <c r="E13" s="59" t="s">
        <v>588</v>
      </c>
      <c r="F13" s="60" t="s">
        <v>589</v>
      </c>
      <c r="G13" s="132">
        <v>20</v>
      </c>
      <c r="H13" s="127" t="s">
        <v>572</v>
      </c>
      <c r="I13" s="113">
        <f>IF(J13="","",ROUNDDOWN(J13*(1+O13/100),0))</f>
        <v>54000</v>
      </c>
      <c r="J13" s="115">
        <v>50000</v>
      </c>
      <c r="K13" s="113">
        <f>IF(L13="","",ROUNDDOWN(L13*(1+O13/100),0))</f>
        <v>1080000</v>
      </c>
      <c r="L13" s="113">
        <f>IF(OR(J13="",G13=""),"",ROUNDDOWN(J13*G13,0))</f>
        <v>1000000</v>
      </c>
      <c r="M13" s="121">
        <f aca="true" t="shared" si="0" ref="M13:M32">L13</f>
        <v>1000000</v>
      </c>
      <c r="N13" s="397">
        <v>1</v>
      </c>
      <c r="O13" s="398">
        <v>8</v>
      </c>
      <c r="P13" s="1"/>
    </row>
    <row r="14" spans="1:16" ht="30.75" customHeight="1">
      <c r="A14" s="393">
        <v>2</v>
      </c>
      <c r="B14" s="551"/>
      <c r="C14" s="552"/>
      <c r="D14" s="552"/>
      <c r="E14" s="81" t="s">
        <v>650</v>
      </c>
      <c r="F14" s="61" t="s">
        <v>651</v>
      </c>
      <c r="G14" s="132">
        <v>1</v>
      </c>
      <c r="H14" s="127" t="s">
        <v>652</v>
      </c>
      <c r="I14" s="113">
        <f aca="true" t="shared" si="1" ref="I14:I32">IF(J14="","",ROUNDDOWN(J14*(1+O14/100),0))</f>
        <v>864000</v>
      </c>
      <c r="J14" s="115">
        <v>800000</v>
      </c>
      <c r="K14" s="113">
        <f aca="true" t="shared" si="2" ref="K14:K32">IF(L14="","",ROUNDDOWN(L14*(1+O14/100),0))</f>
        <v>864000</v>
      </c>
      <c r="L14" s="113">
        <f aca="true" t="shared" si="3" ref="L14:L32">IF(OR(J14="",G14=""),"",ROUNDDOWN(J14*G14,0))</f>
        <v>800000</v>
      </c>
      <c r="M14" s="121">
        <f t="shared" si="0"/>
        <v>800000</v>
      </c>
      <c r="N14" s="399">
        <v>2</v>
      </c>
      <c r="O14" s="398">
        <v>8</v>
      </c>
      <c r="P14" s="86"/>
    </row>
    <row r="15" spans="1:16" ht="30.75" customHeight="1">
      <c r="A15" s="392">
        <v>3</v>
      </c>
      <c r="B15" s="551"/>
      <c r="C15" s="552"/>
      <c r="D15" s="552"/>
      <c r="E15" s="81"/>
      <c r="F15" s="61"/>
      <c r="G15" s="132"/>
      <c r="H15" s="127"/>
      <c r="I15" s="113">
        <f t="shared" si="1"/>
      </c>
      <c r="J15" s="115"/>
      <c r="K15" s="113">
        <f t="shared" si="2"/>
      </c>
      <c r="L15" s="113">
        <f t="shared" si="3"/>
      </c>
      <c r="M15" s="121">
        <f t="shared" si="0"/>
      </c>
      <c r="N15" s="397">
        <v>3</v>
      </c>
      <c r="O15" s="398">
        <v>8</v>
      </c>
      <c r="P15" s="86"/>
    </row>
    <row r="16" spans="1:16" s="10" customFormat="1" ht="30.75" customHeight="1">
      <c r="A16" s="394">
        <v>4</v>
      </c>
      <c r="B16" s="551"/>
      <c r="C16" s="552"/>
      <c r="D16" s="552"/>
      <c r="E16" s="81"/>
      <c r="F16" s="61"/>
      <c r="G16" s="132"/>
      <c r="H16" s="127"/>
      <c r="I16" s="113">
        <f t="shared" si="1"/>
      </c>
      <c r="J16" s="115"/>
      <c r="K16" s="113">
        <f t="shared" si="2"/>
      </c>
      <c r="L16" s="113">
        <f t="shared" si="3"/>
      </c>
      <c r="M16" s="121">
        <f t="shared" si="0"/>
      </c>
      <c r="N16" s="400">
        <v>4</v>
      </c>
      <c r="O16" s="398">
        <v>8</v>
      </c>
      <c r="P16" s="90"/>
    </row>
    <row r="17" spans="1:16" s="10" customFormat="1" ht="30.75" customHeight="1">
      <c r="A17" s="395">
        <v>5</v>
      </c>
      <c r="B17" s="551"/>
      <c r="C17" s="552"/>
      <c r="D17" s="552"/>
      <c r="E17" s="81"/>
      <c r="F17" s="61"/>
      <c r="G17" s="132"/>
      <c r="H17" s="127"/>
      <c r="I17" s="113">
        <f t="shared" si="1"/>
      </c>
      <c r="J17" s="115"/>
      <c r="K17" s="113">
        <f t="shared" si="2"/>
      </c>
      <c r="L17" s="113">
        <f t="shared" si="3"/>
      </c>
      <c r="M17" s="121">
        <f t="shared" si="0"/>
      </c>
      <c r="N17" s="401">
        <v>5</v>
      </c>
      <c r="O17" s="398">
        <v>8</v>
      </c>
      <c r="P17" s="90"/>
    </row>
    <row r="18" spans="1:16" ht="30.75" customHeight="1">
      <c r="A18" s="393">
        <v>6</v>
      </c>
      <c r="B18" s="551"/>
      <c r="C18" s="552"/>
      <c r="D18" s="552"/>
      <c r="E18" s="81"/>
      <c r="F18" s="61"/>
      <c r="G18" s="132"/>
      <c r="H18" s="127"/>
      <c r="I18" s="113">
        <f t="shared" si="1"/>
      </c>
      <c r="J18" s="115"/>
      <c r="K18" s="113">
        <f t="shared" si="2"/>
      </c>
      <c r="L18" s="113">
        <f t="shared" si="3"/>
      </c>
      <c r="M18" s="121">
        <f t="shared" si="0"/>
      </c>
      <c r="N18" s="399">
        <v>6</v>
      </c>
      <c r="O18" s="398">
        <v>8</v>
      </c>
      <c r="P18" s="86"/>
    </row>
    <row r="19" spans="1:16" ht="30.75" customHeight="1">
      <c r="A19" s="392">
        <v>7</v>
      </c>
      <c r="B19" s="551"/>
      <c r="C19" s="552"/>
      <c r="D19" s="552"/>
      <c r="E19" s="81"/>
      <c r="F19" s="82"/>
      <c r="G19" s="132"/>
      <c r="H19" s="127"/>
      <c r="I19" s="113">
        <f t="shared" si="1"/>
      </c>
      <c r="J19" s="115"/>
      <c r="K19" s="113">
        <f t="shared" si="2"/>
      </c>
      <c r="L19" s="113">
        <f t="shared" si="3"/>
      </c>
      <c r="M19" s="121">
        <f t="shared" si="0"/>
      </c>
      <c r="N19" s="397">
        <v>7</v>
      </c>
      <c r="O19" s="398">
        <v>8</v>
      </c>
      <c r="P19" s="86"/>
    </row>
    <row r="20" spans="1:16" ht="30.75" customHeight="1">
      <c r="A20" s="393">
        <v>8</v>
      </c>
      <c r="B20" s="551"/>
      <c r="C20" s="552"/>
      <c r="D20" s="552"/>
      <c r="E20" s="81"/>
      <c r="F20" s="61"/>
      <c r="G20" s="132"/>
      <c r="H20" s="127"/>
      <c r="I20" s="113">
        <f t="shared" si="1"/>
      </c>
      <c r="J20" s="115"/>
      <c r="K20" s="113">
        <f t="shared" si="2"/>
      </c>
      <c r="L20" s="113">
        <f t="shared" si="3"/>
      </c>
      <c r="M20" s="121">
        <f t="shared" si="0"/>
      </c>
      <c r="N20" s="399">
        <v>8</v>
      </c>
      <c r="O20" s="398">
        <v>8</v>
      </c>
      <c r="P20" s="86"/>
    </row>
    <row r="21" spans="1:16" ht="30.75" customHeight="1">
      <c r="A21" s="392">
        <v>9</v>
      </c>
      <c r="B21" s="551"/>
      <c r="C21" s="552"/>
      <c r="D21" s="552"/>
      <c r="E21" s="81"/>
      <c r="F21" s="61"/>
      <c r="G21" s="132"/>
      <c r="H21" s="127"/>
      <c r="I21" s="113">
        <f t="shared" si="1"/>
      </c>
      <c r="J21" s="115"/>
      <c r="K21" s="113">
        <f t="shared" si="2"/>
      </c>
      <c r="L21" s="113">
        <f t="shared" si="3"/>
      </c>
      <c r="M21" s="121">
        <f t="shared" si="0"/>
      </c>
      <c r="N21" s="397">
        <v>9</v>
      </c>
      <c r="O21" s="398">
        <v>8</v>
      </c>
      <c r="P21" s="86"/>
    </row>
    <row r="22" spans="1:16" ht="30.75" customHeight="1">
      <c r="A22" s="393">
        <v>10</v>
      </c>
      <c r="B22" s="551"/>
      <c r="C22" s="552"/>
      <c r="D22" s="552"/>
      <c r="E22" s="81"/>
      <c r="F22" s="61"/>
      <c r="G22" s="132"/>
      <c r="H22" s="127"/>
      <c r="I22" s="113">
        <f t="shared" si="1"/>
      </c>
      <c r="J22" s="115"/>
      <c r="K22" s="113">
        <f t="shared" si="2"/>
      </c>
      <c r="L22" s="113">
        <f t="shared" si="3"/>
      </c>
      <c r="M22" s="121">
        <f t="shared" si="0"/>
      </c>
      <c r="N22" s="399">
        <v>10</v>
      </c>
      <c r="O22" s="398">
        <v>8</v>
      </c>
      <c r="P22" s="86"/>
    </row>
    <row r="23" spans="1:16" ht="30.75" customHeight="1">
      <c r="A23" s="392">
        <v>11</v>
      </c>
      <c r="B23" s="551"/>
      <c r="C23" s="552"/>
      <c r="D23" s="552"/>
      <c r="E23" s="81"/>
      <c r="F23" s="61"/>
      <c r="G23" s="132"/>
      <c r="H23" s="127"/>
      <c r="I23" s="113">
        <f t="shared" si="1"/>
      </c>
      <c r="J23" s="115"/>
      <c r="K23" s="113">
        <f t="shared" si="2"/>
      </c>
      <c r="L23" s="113">
        <f t="shared" si="3"/>
      </c>
      <c r="M23" s="121">
        <f t="shared" si="0"/>
      </c>
      <c r="N23" s="397">
        <v>11</v>
      </c>
      <c r="O23" s="398">
        <v>8</v>
      </c>
      <c r="P23" s="86"/>
    </row>
    <row r="24" spans="1:16" ht="30.75" customHeight="1">
      <c r="A24" s="393">
        <v>12</v>
      </c>
      <c r="B24" s="551"/>
      <c r="C24" s="552"/>
      <c r="D24" s="552"/>
      <c r="E24" s="81"/>
      <c r="F24" s="61"/>
      <c r="G24" s="132"/>
      <c r="H24" s="127"/>
      <c r="I24" s="113">
        <f t="shared" si="1"/>
      </c>
      <c r="J24" s="115"/>
      <c r="K24" s="113">
        <f t="shared" si="2"/>
      </c>
      <c r="L24" s="113">
        <f t="shared" si="3"/>
      </c>
      <c r="M24" s="121">
        <f t="shared" si="0"/>
      </c>
      <c r="N24" s="399">
        <v>12</v>
      </c>
      <c r="O24" s="398">
        <v>8</v>
      </c>
      <c r="P24" s="86"/>
    </row>
    <row r="25" spans="1:16" ht="30.75" customHeight="1">
      <c r="A25" s="392">
        <v>13</v>
      </c>
      <c r="B25" s="551"/>
      <c r="C25" s="552"/>
      <c r="D25" s="552"/>
      <c r="E25" s="81"/>
      <c r="F25" s="61"/>
      <c r="G25" s="132"/>
      <c r="H25" s="127"/>
      <c r="I25" s="113">
        <f t="shared" si="1"/>
      </c>
      <c r="J25" s="115"/>
      <c r="K25" s="113">
        <f t="shared" si="2"/>
      </c>
      <c r="L25" s="113">
        <f t="shared" si="3"/>
      </c>
      <c r="M25" s="121">
        <f t="shared" si="0"/>
      </c>
      <c r="N25" s="397">
        <v>13</v>
      </c>
      <c r="O25" s="398">
        <v>8</v>
      </c>
      <c r="P25" s="86"/>
    </row>
    <row r="26" spans="1:16" ht="30.75" customHeight="1">
      <c r="A26" s="393">
        <v>14</v>
      </c>
      <c r="B26" s="551"/>
      <c r="C26" s="552"/>
      <c r="D26" s="552"/>
      <c r="E26" s="91"/>
      <c r="F26" s="61"/>
      <c r="G26" s="132"/>
      <c r="H26" s="127"/>
      <c r="I26" s="113">
        <f t="shared" si="1"/>
      </c>
      <c r="J26" s="115"/>
      <c r="K26" s="113">
        <f t="shared" si="2"/>
      </c>
      <c r="L26" s="113">
        <f t="shared" si="3"/>
      </c>
      <c r="M26" s="121">
        <f t="shared" si="0"/>
      </c>
      <c r="N26" s="399">
        <v>14</v>
      </c>
      <c r="O26" s="398">
        <v>8</v>
      </c>
      <c r="P26" s="86"/>
    </row>
    <row r="27" spans="1:16" ht="30.75" customHeight="1">
      <c r="A27" s="392">
        <v>15</v>
      </c>
      <c r="B27" s="551"/>
      <c r="C27" s="552"/>
      <c r="D27" s="552"/>
      <c r="E27" s="91"/>
      <c r="F27" s="61"/>
      <c r="G27" s="132"/>
      <c r="H27" s="127"/>
      <c r="I27" s="113">
        <f t="shared" si="1"/>
      </c>
      <c r="J27" s="115"/>
      <c r="K27" s="113">
        <f t="shared" si="2"/>
      </c>
      <c r="L27" s="113">
        <f t="shared" si="3"/>
      </c>
      <c r="M27" s="121">
        <f t="shared" si="0"/>
      </c>
      <c r="N27" s="397">
        <v>15</v>
      </c>
      <c r="O27" s="398">
        <v>8</v>
      </c>
      <c r="P27" s="86"/>
    </row>
    <row r="28" spans="1:16" ht="30.75" customHeight="1">
      <c r="A28" s="393">
        <v>16</v>
      </c>
      <c r="B28" s="551"/>
      <c r="C28" s="552"/>
      <c r="D28" s="552"/>
      <c r="E28" s="81"/>
      <c r="F28" s="61"/>
      <c r="G28" s="132"/>
      <c r="H28" s="127"/>
      <c r="I28" s="113">
        <f t="shared" si="1"/>
      </c>
      <c r="J28" s="115"/>
      <c r="K28" s="113">
        <f t="shared" si="2"/>
      </c>
      <c r="L28" s="113">
        <f t="shared" si="3"/>
      </c>
      <c r="M28" s="121">
        <f t="shared" si="0"/>
      </c>
      <c r="N28" s="399">
        <v>16</v>
      </c>
      <c r="O28" s="398">
        <v>8</v>
      </c>
      <c r="P28" s="86"/>
    </row>
    <row r="29" spans="1:16" ht="30.75" customHeight="1">
      <c r="A29" s="392">
        <v>17</v>
      </c>
      <c r="B29" s="551"/>
      <c r="C29" s="552"/>
      <c r="D29" s="552"/>
      <c r="E29" s="81"/>
      <c r="F29" s="61"/>
      <c r="G29" s="132"/>
      <c r="H29" s="127"/>
      <c r="I29" s="113">
        <f t="shared" si="1"/>
      </c>
      <c r="J29" s="115"/>
      <c r="K29" s="113">
        <f t="shared" si="2"/>
      </c>
      <c r="L29" s="113">
        <f t="shared" si="3"/>
      </c>
      <c r="M29" s="121">
        <f t="shared" si="0"/>
      </c>
      <c r="N29" s="397">
        <v>17</v>
      </c>
      <c r="O29" s="398">
        <v>8</v>
      </c>
      <c r="P29" s="86"/>
    </row>
    <row r="30" spans="1:16" ht="30.75" customHeight="1">
      <c r="A30" s="393">
        <v>18</v>
      </c>
      <c r="B30" s="551"/>
      <c r="C30" s="552"/>
      <c r="D30" s="552"/>
      <c r="E30" s="81"/>
      <c r="F30" s="61"/>
      <c r="G30" s="132"/>
      <c r="H30" s="127"/>
      <c r="I30" s="113">
        <f t="shared" si="1"/>
      </c>
      <c r="J30" s="115"/>
      <c r="K30" s="113">
        <f t="shared" si="2"/>
      </c>
      <c r="L30" s="113">
        <f t="shared" si="3"/>
      </c>
      <c r="M30" s="121">
        <f t="shared" si="0"/>
      </c>
      <c r="N30" s="399">
        <v>18</v>
      </c>
      <c r="O30" s="398">
        <v>8</v>
      </c>
      <c r="P30" s="86"/>
    </row>
    <row r="31" spans="1:16" ht="30.75" customHeight="1">
      <c r="A31" s="392">
        <v>19</v>
      </c>
      <c r="B31" s="551"/>
      <c r="C31" s="552"/>
      <c r="D31" s="552"/>
      <c r="E31" s="91"/>
      <c r="F31" s="61"/>
      <c r="G31" s="132"/>
      <c r="H31" s="127"/>
      <c r="I31" s="113">
        <f t="shared" si="1"/>
      </c>
      <c r="J31" s="115"/>
      <c r="K31" s="113">
        <f t="shared" si="2"/>
      </c>
      <c r="L31" s="113">
        <f t="shared" si="3"/>
      </c>
      <c r="M31" s="121">
        <f t="shared" si="0"/>
      </c>
      <c r="N31" s="397">
        <v>19</v>
      </c>
      <c r="O31" s="398">
        <v>8</v>
      </c>
      <c r="P31" s="86"/>
    </row>
    <row r="32" spans="1:16" ht="30.75" customHeight="1" thickBot="1">
      <c r="A32" s="396">
        <v>20</v>
      </c>
      <c r="B32" s="553"/>
      <c r="C32" s="554"/>
      <c r="D32" s="554"/>
      <c r="E32" s="84"/>
      <c r="F32" s="63"/>
      <c r="G32" s="135"/>
      <c r="H32" s="129"/>
      <c r="I32" s="116">
        <f t="shared" si="1"/>
      </c>
      <c r="J32" s="117"/>
      <c r="K32" s="116">
        <f t="shared" si="2"/>
      </c>
      <c r="L32" s="116">
        <f t="shared" si="3"/>
      </c>
      <c r="M32" s="122">
        <f t="shared" si="0"/>
      </c>
      <c r="N32" s="402">
        <v>20</v>
      </c>
      <c r="O32" s="403">
        <v>8</v>
      </c>
      <c r="P32" s="86"/>
    </row>
    <row r="33" spans="1:16" ht="21" customHeight="1" thickBot="1">
      <c r="A33" s="564" t="s">
        <v>16</v>
      </c>
      <c r="B33" s="565"/>
      <c r="C33" s="565"/>
      <c r="D33" s="565"/>
      <c r="E33" s="565"/>
      <c r="F33" s="565"/>
      <c r="G33" s="565"/>
      <c r="H33" s="565"/>
      <c r="I33" s="565"/>
      <c r="J33" s="66"/>
      <c r="K33" s="112">
        <f>SUM(K13:K32)</f>
        <v>1944000</v>
      </c>
      <c r="L33" s="123">
        <f>SUM(L13:L32)</f>
        <v>1800000</v>
      </c>
      <c r="M33" s="124">
        <f>SUM(M13:M32)</f>
        <v>1800000</v>
      </c>
      <c r="N33" s="12"/>
      <c r="P33" s="12"/>
    </row>
    <row r="34" spans="1:20" ht="13.5" customHeight="1">
      <c r="A34" s="11"/>
      <c r="F34" s="68"/>
      <c r="H34" s="5"/>
      <c r="N34" s="11"/>
      <c r="R34" s="101"/>
      <c r="S34" s="98"/>
      <c r="T34" s="98"/>
    </row>
    <row r="35" spans="1:20" ht="13.5" customHeight="1">
      <c r="A35" s="5"/>
      <c r="D35" s="74"/>
      <c r="E35" s="68"/>
      <c r="F35" s="68"/>
      <c r="M35" s="85"/>
      <c r="N35" s="11"/>
      <c r="Q35" s="85"/>
      <c r="R35" s="101"/>
      <c r="S35" s="98"/>
      <c r="T35" s="98"/>
    </row>
    <row r="36" spans="1:20" s="68" customFormat="1" ht="13.5" customHeight="1">
      <c r="A36" s="5"/>
      <c r="B36" s="1"/>
      <c r="C36" s="1"/>
      <c r="D36" s="1"/>
      <c r="E36" s="381"/>
      <c r="G36" s="1"/>
      <c r="H36" s="1"/>
      <c r="I36" s="1"/>
      <c r="J36" s="1"/>
      <c r="K36" s="1"/>
      <c r="L36" s="1"/>
      <c r="N36" s="13"/>
      <c r="O36" s="5"/>
      <c r="P36" s="5"/>
      <c r="R36" s="101"/>
      <c r="S36" s="99"/>
      <c r="T36" s="99"/>
    </row>
    <row r="37" spans="1:20" s="68" customFormat="1" ht="13.5" customHeight="1">
      <c r="A37" s="5"/>
      <c r="B37" s="1"/>
      <c r="C37" s="1"/>
      <c r="D37" s="1"/>
      <c r="G37" s="1"/>
      <c r="H37" s="1"/>
      <c r="I37" s="1"/>
      <c r="J37" s="1"/>
      <c r="K37" s="1"/>
      <c r="L37" s="1"/>
      <c r="M37" s="85"/>
      <c r="N37" s="5"/>
      <c r="O37" s="5"/>
      <c r="P37" s="5"/>
      <c r="Q37" s="85"/>
      <c r="R37" s="100"/>
      <c r="S37" s="99"/>
      <c r="T37" s="99"/>
    </row>
    <row r="38" spans="1:18" s="68" customFormat="1" ht="13.5" customHeight="1">
      <c r="A38" s="5"/>
      <c r="B38" s="1"/>
      <c r="C38" s="1"/>
      <c r="D38" s="1"/>
      <c r="G38" s="1"/>
      <c r="H38" s="1"/>
      <c r="I38" s="1"/>
      <c r="J38" s="1"/>
      <c r="K38" s="1"/>
      <c r="L38" s="1"/>
      <c r="M38" s="85"/>
      <c r="N38" s="5"/>
      <c r="O38" s="5"/>
      <c r="P38" s="5"/>
      <c r="Q38" s="85"/>
      <c r="R38" s="44"/>
    </row>
    <row r="39" spans="1:18" ht="13.5">
      <c r="A39" s="5"/>
      <c r="F39" s="68"/>
      <c r="H39" s="5"/>
      <c r="M39" s="9"/>
      <c r="Q39" s="9"/>
      <c r="R39" s="70"/>
    </row>
  </sheetData>
  <sheetProtection sheet="1" objects="1" scenarios="1"/>
  <mergeCells count="27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N11:N12"/>
    <mergeCell ref="O11:O12"/>
  </mergeCells>
  <dataValidations count="2">
    <dataValidation allowBlank="1" showInputMessage="1" showErrorMessage="1" imeMode="halfAlpha" sqref="I13:M32"/>
    <dataValidation allowBlank="1" showInputMessage="1" showErrorMessage="1" imeMode="hiragana" sqref="L9"/>
  </dataValidations>
  <hyperlinks>
    <hyperlink ref="B2" location="経費明細表!A1" display="戻る"/>
  </hyperlinks>
  <printOptions/>
  <pageMargins left="0.7" right="0.5" top="0.75" bottom="0.75" header="0.3" footer="0.3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92D050"/>
    <pageSetUpPr fitToPage="1"/>
  </sheetPr>
  <dimension ref="A1:T39"/>
  <sheetViews>
    <sheetView showGridLines="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64" customWidth="1"/>
    <col min="6" max="6" width="16.140625" style="64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384" width="9.00390625" style="1" customWidth="1"/>
  </cols>
  <sheetData>
    <row r="1" spans="1:18" ht="13.5">
      <c r="A1" s="5"/>
      <c r="E1" s="69"/>
      <c r="H1" s="5"/>
      <c r="P1" s="5"/>
      <c r="Q1" s="70"/>
      <c r="R1" s="70"/>
    </row>
    <row r="2" spans="1:18" ht="13.5">
      <c r="A2" s="5"/>
      <c r="B2" s="202" t="s">
        <v>578</v>
      </c>
      <c r="E2" s="69"/>
      <c r="H2" s="5"/>
      <c r="P2" s="5"/>
      <c r="Q2" s="70"/>
      <c r="R2" s="70"/>
    </row>
    <row r="3" spans="1:18" ht="13.5">
      <c r="A3" s="5"/>
      <c r="E3" s="69"/>
      <c r="H3" s="5"/>
      <c r="P3" s="5"/>
      <c r="Q3" s="70"/>
      <c r="R3" s="70"/>
    </row>
    <row r="4" spans="1:6" ht="13.5" customHeight="1">
      <c r="A4" s="555" t="s">
        <v>571</v>
      </c>
      <c r="B4" s="555"/>
      <c r="C4" s="555"/>
      <c r="D4" s="555"/>
      <c r="E4" s="555"/>
      <c r="F4" s="5"/>
    </row>
    <row r="5" spans="1:14" ht="13.5" customHeight="1">
      <c r="A5" s="11"/>
      <c r="B5" s="11"/>
      <c r="C5" s="11"/>
      <c r="D5" s="11"/>
      <c r="E5" s="71"/>
      <c r="F5" s="5"/>
      <c r="N5" s="11"/>
    </row>
    <row r="6" spans="1:14" ht="13.5" customHeight="1">
      <c r="A6" s="11"/>
      <c r="B6" s="195" t="s">
        <v>677</v>
      </c>
      <c r="C6" s="196"/>
      <c r="D6" s="197"/>
      <c r="E6" s="198"/>
      <c r="F6" s="72" t="s">
        <v>17</v>
      </c>
      <c r="N6" s="11"/>
    </row>
    <row r="7" spans="1:14" ht="13.5" customHeight="1">
      <c r="A7" s="11"/>
      <c r="B7" s="11"/>
      <c r="C7" s="11"/>
      <c r="D7" s="11"/>
      <c r="E7" s="71"/>
      <c r="F7" s="102" t="s">
        <v>30</v>
      </c>
      <c r="N7" s="11"/>
    </row>
    <row r="8" spans="1:15" ht="13.5" customHeight="1">
      <c r="A8" s="11"/>
      <c r="B8" s="11"/>
      <c r="C8" s="11"/>
      <c r="D8" s="11"/>
      <c r="E8" s="71"/>
      <c r="F8" s="5"/>
      <c r="M8" s="1" t="s">
        <v>18</v>
      </c>
      <c r="N8" s="11"/>
      <c r="O8" s="73"/>
    </row>
    <row r="9" spans="1:14" ht="13.5" customHeight="1">
      <c r="A9" s="74"/>
      <c r="F9" s="5"/>
      <c r="K9" s="2" t="s">
        <v>517</v>
      </c>
      <c r="L9" s="64" t="str">
        <f>IF('基本情報入力（使い方）'!$C$12="","",'基本情報入力（使い方）'!$C$12)</f>
        <v>Ｂ金属株式会社</v>
      </c>
      <c r="M9" s="75"/>
      <c r="N9" s="11"/>
    </row>
    <row r="10" spans="1:14" ht="13.5" customHeight="1" thickBot="1">
      <c r="A10" s="74"/>
      <c r="F10" s="5"/>
      <c r="N10" s="11"/>
    </row>
    <row r="11" spans="1:15" ht="27" customHeight="1">
      <c r="A11" s="556" t="s">
        <v>2</v>
      </c>
      <c r="B11" s="558" t="s">
        <v>3</v>
      </c>
      <c r="C11" s="558"/>
      <c r="D11" s="559"/>
      <c r="E11" s="3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572" t="s">
        <v>8</v>
      </c>
      <c r="L11" s="559"/>
      <c r="M11" s="3" t="s">
        <v>9</v>
      </c>
      <c r="N11" s="560" t="s">
        <v>2</v>
      </c>
      <c r="O11" s="570" t="s">
        <v>36</v>
      </c>
    </row>
    <row r="12" spans="1:15" ht="42" customHeight="1" thickBot="1">
      <c r="A12" s="557"/>
      <c r="B12" s="76" t="s">
        <v>10</v>
      </c>
      <c r="C12" s="76" t="s">
        <v>11</v>
      </c>
      <c r="D12" s="77" t="s">
        <v>12</v>
      </c>
      <c r="E12" s="78"/>
      <c r="F12" s="79"/>
      <c r="G12" s="65"/>
      <c r="H12" s="65"/>
      <c r="I12" s="65" t="s">
        <v>13</v>
      </c>
      <c r="J12" s="65" t="s">
        <v>22</v>
      </c>
      <c r="K12" s="65" t="s">
        <v>14</v>
      </c>
      <c r="L12" s="4" t="s">
        <v>21</v>
      </c>
      <c r="M12" s="65" t="s">
        <v>15</v>
      </c>
      <c r="N12" s="561"/>
      <c r="O12" s="571"/>
    </row>
    <row r="13" spans="1:15" ht="30.75" customHeight="1">
      <c r="A13" s="392">
        <v>1</v>
      </c>
      <c r="B13" s="568"/>
      <c r="C13" s="569"/>
      <c r="D13" s="569"/>
      <c r="E13" s="80" t="s">
        <v>590</v>
      </c>
      <c r="F13" s="60" t="s">
        <v>591</v>
      </c>
      <c r="G13" s="132">
        <v>150</v>
      </c>
      <c r="H13" s="127" t="s">
        <v>592</v>
      </c>
      <c r="I13" s="113">
        <f>IF(J13="","",ROUNDDOWN(J13*(1+O13/100),0))</f>
        <v>6372</v>
      </c>
      <c r="J13" s="111">
        <v>5900</v>
      </c>
      <c r="K13" s="113">
        <f>IF(L13="","",ROUNDDOWN(L13*(1+O13/100),0))</f>
        <v>955800</v>
      </c>
      <c r="L13" s="113">
        <f>IF(OR(J13="",G13=""),"",ROUNDDOWN(J13*G13,0))</f>
        <v>885000</v>
      </c>
      <c r="M13" s="114">
        <f aca="true" t="shared" si="0" ref="M13:M32">L13</f>
        <v>885000</v>
      </c>
      <c r="N13" s="404">
        <v>1</v>
      </c>
      <c r="O13" s="386">
        <v>8</v>
      </c>
    </row>
    <row r="14" spans="1:15" ht="30.75" customHeight="1">
      <c r="A14" s="393">
        <v>2</v>
      </c>
      <c r="B14" s="551"/>
      <c r="C14" s="552"/>
      <c r="D14" s="552"/>
      <c r="E14" s="81"/>
      <c r="F14" s="61"/>
      <c r="G14" s="132"/>
      <c r="H14" s="127"/>
      <c r="I14" s="113">
        <f aca="true" t="shared" si="1" ref="I14:I32">IF(J14="","",ROUNDDOWN(J14*(1+O14/100),0))</f>
      </c>
      <c r="J14" s="115"/>
      <c r="K14" s="113">
        <f aca="true" t="shared" si="2" ref="K14:K32">IF(L14="","",ROUNDDOWN(L14*(1+O14/100),0))</f>
      </c>
      <c r="L14" s="113">
        <f aca="true" t="shared" si="3" ref="L14:L32">IF(OR(J14="",G14=""),"",ROUNDDOWN(J14*G14,0))</f>
      </c>
      <c r="M14" s="114">
        <f t="shared" si="0"/>
      </c>
      <c r="N14" s="405">
        <v>2</v>
      </c>
      <c r="O14" s="386">
        <v>8</v>
      </c>
    </row>
    <row r="15" spans="1:15" ht="30.75" customHeight="1">
      <c r="A15" s="393">
        <v>3</v>
      </c>
      <c r="B15" s="551"/>
      <c r="C15" s="552"/>
      <c r="D15" s="552"/>
      <c r="E15" s="81"/>
      <c r="F15" s="61"/>
      <c r="G15" s="132"/>
      <c r="H15" s="127"/>
      <c r="I15" s="113">
        <f t="shared" si="1"/>
      </c>
      <c r="J15" s="115"/>
      <c r="K15" s="113">
        <f t="shared" si="2"/>
      </c>
      <c r="L15" s="113">
        <f t="shared" si="3"/>
      </c>
      <c r="M15" s="114">
        <f t="shared" si="0"/>
      </c>
      <c r="N15" s="404">
        <v>3</v>
      </c>
      <c r="O15" s="386">
        <v>8</v>
      </c>
    </row>
    <row r="16" spans="1:15" ht="30.75" customHeight="1">
      <c r="A16" s="393">
        <v>4</v>
      </c>
      <c r="B16" s="551"/>
      <c r="C16" s="552"/>
      <c r="D16" s="552"/>
      <c r="E16" s="81"/>
      <c r="F16" s="61"/>
      <c r="G16" s="132"/>
      <c r="H16" s="127"/>
      <c r="I16" s="113">
        <f t="shared" si="1"/>
      </c>
      <c r="J16" s="115"/>
      <c r="K16" s="113">
        <f t="shared" si="2"/>
      </c>
      <c r="L16" s="113">
        <f t="shared" si="3"/>
      </c>
      <c r="M16" s="114">
        <f t="shared" si="0"/>
      </c>
      <c r="N16" s="405">
        <v>4</v>
      </c>
      <c r="O16" s="386">
        <v>8</v>
      </c>
    </row>
    <row r="17" spans="1:15" ht="30.75" customHeight="1">
      <c r="A17" s="393">
        <v>5</v>
      </c>
      <c r="B17" s="551"/>
      <c r="C17" s="552"/>
      <c r="D17" s="552"/>
      <c r="E17" s="81"/>
      <c r="F17" s="61"/>
      <c r="G17" s="132"/>
      <c r="H17" s="127"/>
      <c r="I17" s="113">
        <f t="shared" si="1"/>
      </c>
      <c r="J17" s="115"/>
      <c r="K17" s="113">
        <f t="shared" si="2"/>
      </c>
      <c r="L17" s="113">
        <f t="shared" si="3"/>
      </c>
      <c r="M17" s="114">
        <f t="shared" si="0"/>
      </c>
      <c r="N17" s="404">
        <v>5</v>
      </c>
      <c r="O17" s="386">
        <v>8</v>
      </c>
    </row>
    <row r="18" spans="1:15" ht="30.75" customHeight="1">
      <c r="A18" s="393">
        <v>6</v>
      </c>
      <c r="B18" s="551"/>
      <c r="C18" s="552"/>
      <c r="D18" s="552"/>
      <c r="E18" s="81"/>
      <c r="F18" s="61"/>
      <c r="G18" s="132"/>
      <c r="H18" s="127"/>
      <c r="I18" s="113">
        <f t="shared" si="1"/>
      </c>
      <c r="J18" s="115"/>
      <c r="K18" s="113">
        <f t="shared" si="2"/>
      </c>
      <c r="L18" s="113">
        <f t="shared" si="3"/>
      </c>
      <c r="M18" s="114">
        <f t="shared" si="0"/>
      </c>
      <c r="N18" s="405">
        <v>6</v>
      </c>
      <c r="O18" s="386">
        <v>8</v>
      </c>
    </row>
    <row r="19" spans="1:15" ht="30.75" customHeight="1">
      <c r="A19" s="393">
        <v>7</v>
      </c>
      <c r="B19" s="551"/>
      <c r="C19" s="552"/>
      <c r="D19" s="552"/>
      <c r="E19" s="81"/>
      <c r="F19" s="82"/>
      <c r="G19" s="132"/>
      <c r="H19" s="127"/>
      <c r="I19" s="113">
        <f t="shared" si="1"/>
      </c>
      <c r="J19" s="115"/>
      <c r="K19" s="113">
        <f t="shared" si="2"/>
      </c>
      <c r="L19" s="113">
        <f t="shared" si="3"/>
      </c>
      <c r="M19" s="114">
        <f t="shared" si="0"/>
      </c>
      <c r="N19" s="404">
        <v>7</v>
      </c>
      <c r="O19" s="386">
        <v>8</v>
      </c>
    </row>
    <row r="20" spans="1:15" ht="30.75" customHeight="1">
      <c r="A20" s="393">
        <v>8</v>
      </c>
      <c r="B20" s="551"/>
      <c r="C20" s="552"/>
      <c r="D20" s="552"/>
      <c r="E20" s="81"/>
      <c r="F20" s="61"/>
      <c r="G20" s="132"/>
      <c r="H20" s="127"/>
      <c r="I20" s="113">
        <f t="shared" si="1"/>
      </c>
      <c r="J20" s="115"/>
      <c r="K20" s="113">
        <f t="shared" si="2"/>
      </c>
      <c r="L20" s="113">
        <f t="shared" si="3"/>
      </c>
      <c r="M20" s="114">
        <f t="shared" si="0"/>
      </c>
      <c r="N20" s="405">
        <v>8</v>
      </c>
      <c r="O20" s="386">
        <v>8</v>
      </c>
    </row>
    <row r="21" spans="1:15" ht="30.75" customHeight="1">
      <c r="A21" s="393">
        <v>9</v>
      </c>
      <c r="B21" s="551"/>
      <c r="C21" s="552"/>
      <c r="D21" s="552"/>
      <c r="E21" s="81"/>
      <c r="F21" s="61"/>
      <c r="G21" s="132"/>
      <c r="H21" s="127"/>
      <c r="I21" s="113">
        <f t="shared" si="1"/>
      </c>
      <c r="J21" s="115"/>
      <c r="K21" s="113">
        <f t="shared" si="2"/>
      </c>
      <c r="L21" s="113">
        <f t="shared" si="3"/>
      </c>
      <c r="M21" s="114">
        <f t="shared" si="0"/>
      </c>
      <c r="N21" s="404">
        <v>9</v>
      </c>
      <c r="O21" s="386">
        <v>8</v>
      </c>
    </row>
    <row r="22" spans="1:15" ht="30.75" customHeight="1">
      <c r="A22" s="393">
        <v>10</v>
      </c>
      <c r="B22" s="551"/>
      <c r="C22" s="552"/>
      <c r="D22" s="552"/>
      <c r="E22" s="81"/>
      <c r="F22" s="61"/>
      <c r="G22" s="132"/>
      <c r="H22" s="127"/>
      <c r="I22" s="113">
        <f t="shared" si="1"/>
      </c>
      <c r="J22" s="115"/>
      <c r="K22" s="113">
        <f t="shared" si="2"/>
      </c>
      <c r="L22" s="113">
        <f t="shared" si="3"/>
      </c>
      <c r="M22" s="114">
        <f t="shared" si="0"/>
      </c>
      <c r="N22" s="405">
        <v>10</v>
      </c>
      <c r="O22" s="386">
        <v>8</v>
      </c>
    </row>
    <row r="23" spans="1:15" ht="30.75" customHeight="1">
      <c r="A23" s="393">
        <v>11</v>
      </c>
      <c r="B23" s="551"/>
      <c r="C23" s="552"/>
      <c r="D23" s="552"/>
      <c r="E23" s="81"/>
      <c r="F23" s="61"/>
      <c r="G23" s="132"/>
      <c r="H23" s="127"/>
      <c r="I23" s="113">
        <f t="shared" si="1"/>
      </c>
      <c r="J23" s="115"/>
      <c r="K23" s="113">
        <f t="shared" si="2"/>
      </c>
      <c r="L23" s="113">
        <f t="shared" si="3"/>
      </c>
      <c r="M23" s="114">
        <f t="shared" si="0"/>
      </c>
      <c r="N23" s="404">
        <v>11</v>
      </c>
      <c r="O23" s="386">
        <v>8</v>
      </c>
    </row>
    <row r="24" spans="1:15" ht="30.75" customHeight="1">
      <c r="A24" s="393">
        <v>12</v>
      </c>
      <c r="B24" s="551"/>
      <c r="C24" s="552"/>
      <c r="D24" s="552"/>
      <c r="E24" s="81"/>
      <c r="F24" s="61"/>
      <c r="G24" s="132"/>
      <c r="H24" s="127"/>
      <c r="I24" s="113">
        <f t="shared" si="1"/>
      </c>
      <c r="J24" s="115"/>
      <c r="K24" s="113">
        <f t="shared" si="2"/>
      </c>
      <c r="L24" s="113">
        <f t="shared" si="3"/>
      </c>
      <c r="M24" s="114">
        <f t="shared" si="0"/>
      </c>
      <c r="N24" s="405">
        <v>12</v>
      </c>
      <c r="O24" s="386">
        <v>8</v>
      </c>
    </row>
    <row r="25" spans="1:15" ht="30.75" customHeight="1">
      <c r="A25" s="393">
        <v>13</v>
      </c>
      <c r="B25" s="551"/>
      <c r="C25" s="552"/>
      <c r="D25" s="552"/>
      <c r="E25" s="81"/>
      <c r="F25" s="61"/>
      <c r="G25" s="132"/>
      <c r="H25" s="127"/>
      <c r="I25" s="113">
        <f t="shared" si="1"/>
      </c>
      <c r="J25" s="115"/>
      <c r="K25" s="113">
        <f t="shared" si="2"/>
      </c>
      <c r="L25" s="113">
        <f t="shared" si="3"/>
      </c>
      <c r="M25" s="114">
        <f t="shared" si="0"/>
      </c>
      <c r="N25" s="404">
        <v>13</v>
      </c>
      <c r="O25" s="386">
        <v>8</v>
      </c>
    </row>
    <row r="26" spans="1:15" ht="30.75" customHeight="1">
      <c r="A26" s="393">
        <v>14</v>
      </c>
      <c r="B26" s="551"/>
      <c r="C26" s="552"/>
      <c r="D26" s="552"/>
      <c r="E26" s="83"/>
      <c r="F26" s="61"/>
      <c r="G26" s="132"/>
      <c r="H26" s="127"/>
      <c r="I26" s="113">
        <f t="shared" si="1"/>
      </c>
      <c r="J26" s="115"/>
      <c r="K26" s="113">
        <f t="shared" si="2"/>
      </c>
      <c r="L26" s="113">
        <f t="shared" si="3"/>
      </c>
      <c r="M26" s="114">
        <f t="shared" si="0"/>
      </c>
      <c r="N26" s="405">
        <v>14</v>
      </c>
      <c r="O26" s="386">
        <v>8</v>
      </c>
    </row>
    <row r="27" spans="1:15" ht="30.75" customHeight="1">
      <c r="A27" s="393">
        <v>15</v>
      </c>
      <c r="B27" s="551"/>
      <c r="C27" s="552"/>
      <c r="D27" s="552"/>
      <c r="E27" s="83"/>
      <c r="F27" s="61"/>
      <c r="G27" s="132"/>
      <c r="H27" s="127"/>
      <c r="I27" s="113">
        <f t="shared" si="1"/>
      </c>
      <c r="J27" s="115"/>
      <c r="K27" s="113">
        <f t="shared" si="2"/>
      </c>
      <c r="L27" s="113">
        <f t="shared" si="3"/>
      </c>
      <c r="M27" s="114">
        <f t="shared" si="0"/>
      </c>
      <c r="N27" s="404">
        <v>15</v>
      </c>
      <c r="O27" s="386">
        <v>8</v>
      </c>
    </row>
    <row r="28" spans="1:15" ht="30.75" customHeight="1">
      <c r="A28" s="393">
        <v>16</v>
      </c>
      <c r="B28" s="551"/>
      <c r="C28" s="552"/>
      <c r="D28" s="552"/>
      <c r="E28" s="81"/>
      <c r="F28" s="61"/>
      <c r="G28" s="132"/>
      <c r="H28" s="127"/>
      <c r="I28" s="113">
        <f t="shared" si="1"/>
      </c>
      <c r="J28" s="115"/>
      <c r="K28" s="113">
        <f t="shared" si="2"/>
      </c>
      <c r="L28" s="113">
        <f t="shared" si="3"/>
      </c>
      <c r="M28" s="114">
        <f t="shared" si="0"/>
      </c>
      <c r="N28" s="405">
        <v>16</v>
      </c>
      <c r="O28" s="386">
        <v>8</v>
      </c>
    </row>
    <row r="29" spans="1:15" ht="30.75" customHeight="1">
      <c r="A29" s="393">
        <v>17</v>
      </c>
      <c r="B29" s="551"/>
      <c r="C29" s="552"/>
      <c r="D29" s="552"/>
      <c r="E29" s="81"/>
      <c r="F29" s="61"/>
      <c r="G29" s="132"/>
      <c r="H29" s="127"/>
      <c r="I29" s="113">
        <f t="shared" si="1"/>
      </c>
      <c r="J29" s="115"/>
      <c r="K29" s="113">
        <f t="shared" si="2"/>
      </c>
      <c r="L29" s="113">
        <f t="shared" si="3"/>
      </c>
      <c r="M29" s="114">
        <f t="shared" si="0"/>
      </c>
      <c r="N29" s="404">
        <v>17</v>
      </c>
      <c r="O29" s="386">
        <v>8</v>
      </c>
    </row>
    <row r="30" spans="1:15" ht="30.75" customHeight="1">
      <c r="A30" s="393">
        <v>18</v>
      </c>
      <c r="B30" s="551"/>
      <c r="C30" s="552"/>
      <c r="D30" s="552"/>
      <c r="E30" s="81"/>
      <c r="F30" s="61"/>
      <c r="G30" s="132"/>
      <c r="H30" s="127"/>
      <c r="I30" s="113">
        <f t="shared" si="1"/>
      </c>
      <c r="J30" s="115"/>
      <c r="K30" s="113">
        <f t="shared" si="2"/>
      </c>
      <c r="L30" s="113">
        <f t="shared" si="3"/>
      </c>
      <c r="M30" s="114">
        <f t="shared" si="0"/>
      </c>
      <c r="N30" s="405">
        <v>18</v>
      </c>
      <c r="O30" s="386">
        <v>8</v>
      </c>
    </row>
    <row r="31" spans="1:15" ht="30.75" customHeight="1">
      <c r="A31" s="393">
        <v>19</v>
      </c>
      <c r="B31" s="551"/>
      <c r="C31" s="552"/>
      <c r="D31" s="552"/>
      <c r="E31" s="83"/>
      <c r="F31" s="61"/>
      <c r="G31" s="132"/>
      <c r="H31" s="127"/>
      <c r="I31" s="113">
        <f t="shared" si="1"/>
      </c>
      <c r="J31" s="115"/>
      <c r="K31" s="113">
        <f t="shared" si="2"/>
      </c>
      <c r="L31" s="113">
        <f t="shared" si="3"/>
      </c>
      <c r="M31" s="114">
        <f t="shared" si="0"/>
      </c>
      <c r="N31" s="404">
        <v>19</v>
      </c>
      <c r="O31" s="386">
        <v>8</v>
      </c>
    </row>
    <row r="32" spans="1:15" ht="30.75" customHeight="1" thickBot="1">
      <c r="A32" s="396">
        <v>20</v>
      </c>
      <c r="B32" s="553"/>
      <c r="C32" s="554"/>
      <c r="D32" s="554"/>
      <c r="E32" s="84"/>
      <c r="F32" s="63"/>
      <c r="G32" s="135"/>
      <c r="H32" s="129"/>
      <c r="I32" s="116">
        <f t="shared" si="1"/>
      </c>
      <c r="J32" s="117"/>
      <c r="K32" s="116">
        <f t="shared" si="2"/>
      </c>
      <c r="L32" s="116">
        <f t="shared" si="3"/>
      </c>
      <c r="M32" s="118">
        <f t="shared" si="0"/>
      </c>
      <c r="N32" s="406">
        <v>20</v>
      </c>
      <c r="O32" s="389">
        <v>8</v>
      </c>
    </row>
    <row r="33" spans="1:14" ht="21" customHeight="1" thickBot="1">
      <c r="A33" s="573" t="s">
        <v>16</v>
      </c>
      <c r="B33" s="574"/>
      <c r="C33" s="574"/>
      <c r="D33" s="574"/>
      <c r="E33" s="574"/>
      <c r="F33" s="574"/>
      <c r="G33" s="574"/>
      <c r="H33" s="574"/>
      <c r="I33" s="574"/>
      <c r="J33" s="66"/>
      <c r="K33" s="112">
        <f>SUM(K13:K32)</f>
        <v>955800</v>
      </c>
      <c r="L33" s="112">
        <f>SUM(L13:L32)</f>
        <v>885000</v>
      </c>
      <c r="M33" s="110">
        <f>SUM(M13:M32)</f>
        <v>885000</v>
      </c>
      <c r="N33" s="12"/>
    </row>
    <row r="34" spans="1:20" ht="13.5" customHeight="1">
      <c r="A34" s="11"/>
      <c r="E34" s="69"/>
      <c r="F34" s="68"/>
      <c r="H34" s="5"/>
      <c r="N34" s="11"/>
      <c r="P34" s="5"/>
      <c r="R34" s="101"/>
      <c r="S34" s="98"/>
      <c r="T34" s="98"/>
    </row>
    <row r="35" spans="1:20" ht="13.5" customHeight="1">
      <c r="A35" s="5"/>
      <c r="D35" s="74"/>
      <c r="E35" s="68"/>
      <c r="F35" s="68"/>
      <c r="M35" s="85"/>
      <c r="N35" s="11"/>
      <c r="P35" s="5"/>
      <c r="Q35" s="85"/>
      <c r="R35" s="101"/>
      <c r="S35" s="98"/>
      <c r="T35" s="98"/>
    </row>
    <row r="36" spans="1:20" s="68" customFormat="1" ht="13.5" customHeight="1">
      <c r="A36" s="5"/>
      <c r="B36" s="1"/>
      <c r="C36" s="1"/>
      <c r="D36" s="1"/>
      <c r="E36" s="381"/>
      <c r="G36" s="1"/>
      <c r="H36" s="1"/>
      <c r="I36" s="1"/>
      <c r="J36" s="1"/>
      <c r="K36" s="1"/>
      <c r="L36" s="1"/>
      <c r="N36" s="13"/>
      <c r="O36" s="5"/>
      <c r="P36" s="5"/>
      <c r="R36" s="101"/>
      <c r="S36" s="99"/>
      <c r="T36" s="99"/>
    </row>
    <row r="37" spans="1:20" s="68" customFormat="1" ht="13.5" customHeight="1">
      <c r="A37" s="5"/>
      <c r="B37" s="1"/>
      <c r="C37" s="1"/>
      <c r="D37" s="1"/>
      <c r="G37" s="1"/>
      <c r="H37" s="1"/>
      <c r="I37" s="1"/>
      <c r="J37" s="1"/>
      <c r="K37" s="1"/>
      <c r="L37" s="1"/>
      <c r="M37" s="85"/>
      <c r="N37" s="5"/>
      <c r="O37" s="5"/>
      <c r="P37" s="5"/>
      <c r="Q37" s="85"/>
      <c r="R37" s="100"/>
      <c r="S37" s="99"/>
      <c r="T37" s="99"/>
    </row>
    <row r="38" spans="1:18" s="68" customFormat="1" ht="13.5" customHeight="1">
      <c r="A38" s="5"/>
      <c r="B38" s="1"/>
      <c r="C38" s="1"/>
      <c r="D38" s="1"/>
      <c r="G38" s="1"/>
      <c r="H38" s="1"/>
      <c r="I38" s="1"/>
      <c r="J38" s="1"/>
      <c r="K38" s="1"/>
      <c r="L38" s="1"/>
      <c r="M38" s="85"/>
      <c r="N38" s="5"/>
      <c r="O38" s="5"/>
      <c r="P38" s="5"/>
      <c r="Q38" s="85"/>
      <c r="R38" s="44"/>
    </row>
    <row r="39" spans="1:18" ht="13.5">
      <c r="A39" s="5"/>
      <c r="E39" s="69"/>
      <c r="F39" s="68"/>
      <c r="H39" s="5"/>
      <c r="M39" s="9"/>
      <c r="P39" s="5"/>
      <c r="Q39" s="9"/>
      <c r="R39" s="70"/>
    </row>
  </sheetData>
  <sheetProtection sheet="1" objects="1" scenarios="1"/>
  <mergeCells count="27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N11:N12"/>
    <mergeCell ref="O11:O12"/>
  </mergeCells>
  <dataValidations count="1">
    <dataValidation allowBlank="1" showInputMessage="1" showErrorMessage="1" imeMode="halfAlpha" sqref="I13:M32"/>
  </dataValidations>
  <hyperlinks>
    <hyperlink ref="B2" location="経費明細表!A1" display="戻る"/>
  </hyperlinks>
  <printOptions/>
  <pageMargins left="0.7" right="0.5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</dc:creator>
  <cp:keywords/>
  <dc:description/>
  <cp:lastModifiedBy>高村 育子</cp:lastModifiedBy>
  <cp:lastPrinted>2016-10-14T04:40:10Z</cp:lastPrinted>
  <dcterms:created xsi:type="dcterms:W3CDTF">2013-05-03T10:01:41Z</dcterms:created>
  <dcterms:modified xsi:type="dcterms:W3CDTF">2016-10-14T05:38:32Z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