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726" activeTab="0"/>
  </bookViews>
  <sheets>
    <sheet name="目次" sheetId="1" r:id="rId1"/>
    <sheet name="企業間データ活用型（連携体全体の配分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9">'運搬費'!$A$4:$O$27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'経費明細表'!$P$4:$AG$54</definedName>
    <definedName name="_xlnm.Print_Area" localSheetId="8">'専門家経費'!$A$4:$O$27</definedName>
    <definedName name="事業類型" localSheetId="4">'経費明細表'!$Q$49</definedName>
    <definedName name="消費税率" localSheetId="4">'経費明細表'!$Q$48</definedName>
    <definedName name="補助下限額">'経費明細表'!$Q$54</definedName>
    <definedName name="補助上限額" localSheetId="4">'経費明細表'!$Q$53</definedName>
    <definedName name="補助名">'経費明細表'!$Q$52</definedName>
    <definedName name="補助率">'経費明細表'!$R$52</definedName>
  </definedNames>
  <calcPr fullCalcOnLoad="1"/>
</workbook>
</file>

<file path=xl/comments5.xml><?xml version="1.0" encoding="utf-8"?>
<comments xmlns="http://schemas.openxmlformats.org/spreadsheetml/2006/main">
  <authors>
    <author>PCUser</author>
    <author>bara</author>
  </authors>
  <commentList>
    <comment ref="V25" authorId="0">
      <text>
        <r>
          <rPr>
            <sz val="11"/>
            <rFont val="ＭＳ Ｐゴシック"/>
            <family val="3"/>
          </rPr>
          <t xml:space="preserve">各経費区分ごとに判定。
判定１～判定３に「×」が１つでもあると、「×」と判定。
</t>
        </r>
      </text>
    </comment>
    <comment ref="W25" authorId="1">
      <text>
        <r>
          <rPr>
            <sz val="11"/>
            <rFont val="ＭＳ Ｐゴシック"/>
            <family val="3"/>
          </rPr>
          <t>技術導入費については、補助対象経費総額の1/3を超えてはならない。</t>
        </r>
      </text>
    </comment>
    <comment ref="X25"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F8" authorId="1">
      <text>
        <r>
          <rPr>
            <b/>
            <sz val="9"/>
            <rFont val="ＭＳ Ｐゴシック"/>
            <family val="3"/>
          </rPr>
          <t>bara:</t>
        </r>
        <r>
          <rPr>
            <sz val="9"/>
            <rFont val="ＭＳ Ｐゴシック"/>
            <family val="3"/>
          </rPr>
          <t xml:space="preserve">
積み上げで一円は違う時があります。
</t>
        </r>
      </text>
    </comment>
    <comment ref="AD25" authorId="0">
      <text>
        <r>
          <rPr>
            <sz val="11"/>
            <rFont val="ＭＳ Ｐゴシック"/>
            <family val="3"/>
          </rPr>
          <t>判定１～７、「実績額の総額についての判定」がすべて「○」のとき、総合判定は「○」</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<sst xmlns="http://schemas.openxmlformats.org/spreadsheetml/2006/main" count="457" uniqueCount="242">
  <si>
    <t>（単位：円）</t>
  </si>
  <si>
    <t>単価</t>
  </si>
  <si>
    <t>管理No.</t>
  </si>
  <si>
    <t>支払</t>
  </si>
  <si>
    <t>支払先</t>
  </si>
  <si>
    <t>内容および仕様等詳細</t>
  </si>
  <si>
    <t>数量</t>
  </si>
  <si>
    <t>単位</t>
  </si>
  <si>
    <t>補助対象経費</t>
  </si>
  <si>
    <t>年</t>
  </si>
  <si>
    <t>月</t>
  </si>
  <si>
    <t>日</t>
  </si>
  <si>
    <t>(税込み)</t>
  </si>
  <si>
    <t>（税込み）</t>
  </si>
  <si>
    <t>（税抜き）</t>
  </si>
  <si>
    <t>合　　　　計</t>
  </si>
  <si>
    <t>経費区分</t>
  </si>
  <si>
    <t>(注1)</t>
  </si>
  <si>
    <t>(注2)</t>
  </si>
  <si>
    <t>(注3)</t>
  </si>
  <si>
    <t>(単位:円)</t>
  </si>
  <si>
    <t>補助金交付申請額</t>
  </si>
  <si>
    <t>（税抜き）</t>
  </si>
  <si>
    <t>(税抜き)</t>
  </si>
  <si>
    <t>＜事業全体に要する経費調達一覧＞</t>
  </si>
  <si>
    <t>区　　　　　分</t>
  </si>
  <si>
    <t>資金の調達先</t>
  </si>
  <si>
    <t>自　己　資　金</t>
  </si>
  <si>
    <t>そ　　の　　他</t>
  </si>
  <si>
    <t>合計</t>
  </si>
  <si>
    <t>技術導入費</t>
  </si>
  <si>
    <t>運搬費</t>
  </si>
  <si>
    <t>№</t>
  </si>
  <si>
    <t>事業者名：</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</si>
  <si>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</si>
  <si>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</si>
  <si>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</si>
  <si>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</si>
  <si>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</si>
  <si>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</si>
  <si>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</si>
  <si>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</si>
  <si>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</si>
  <si>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</si>
  <si>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</si>
  <si>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</si>
  <si>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</si>
  <si>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</si>
  <si>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</si>
  <si>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</si>
  <si>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</si>
  <si>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</si>
  <si>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</si>
  <si>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</si>
  <si>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</si>
  <si>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</si>
  <si>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</si>
  <si>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</si>
  <si>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＜補助金相当額の手当方法＞</t>
  </si>
  <si>
    <t>資金の調達先</t>
  </si>
  <si>
    <t>自己資金（税込み）</t>
  </si>
  <si>
    <t>借　　入　　金</t>
  </si>
  <si>
    <t>借入金（税込み）</t>
  </si>
  <si>
    <t>その他（税込み）</t>
  </si>
  <si>
    <t>合　　計　　額</t>
  </si>
  <si>
    <t>合計額（税込み）</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</si>
  <si>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</si>
  <si>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</si>
  <si>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</si>
  <si>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</si>
  <si>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</si>
  <si>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</si>
  <si>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</si>
  <si>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</si>
  <si>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</si>
  <si>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経理担当者の役職氏名TELを入力してください。</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</si>
  <si>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</si>
  <si>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</si>
  <si>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</si>
  <si>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</si>
  <si>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</si>
  <si>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</si>
  <si>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</si>
  <si>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</si>
  <si>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</si>
  <si>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</si>
  <si>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</si>
  <si>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</si>
  <si>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</si>
  <si>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</si>
  <si>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</si>
  <si>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</si>
  <si>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</si>
  <si>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</si>
  <si>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</si>
  <si>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(Ａ)</t>
  </si>
  <si>
    <t>(Ｂ)</t>
  </si>
  <si>
    <t>(Ｃ)</t>
  </si>
  <si>
    <t>機械装置費を優先した残りの補助金交付申請額</t>
  </si>
  <si>
    <t xml:space="preserve">機械装置費を除く合計額の補助金交付申請額の上限 </t>
  </si>
  <si>
    <t>この申請の事業類型は、</t>
  </si>
  <si>
    <t>積算基礎</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</si>
  <si>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</si>
  <si>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</si>
  <si>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機械装置費（50万円以上）</t>
  </si>
  <si>
    <t>機械装置費（50万円未満）</t>
  </si>
  <si>
    <t>様式第１の別紙</t>
  </si>
  <si>
    <t>判定１</t>
  </si>
  <si>
    <t>判定２</t>
  </si>
  <si>
    <t>判定３</t>
  </si>
  <si>
    <t>目次</t>
  </si>
  <si>
    <t>シート名</t>
  </si>
  <si>
    <t>下記の各費用項目をクリックすると対象のシートに移動します。</t>
  </si>
  <si>
    <t>調整される補助金の額</t>
  </si>
  <si>
    <t>調整する件数</t>
  </si>
  <si>
    <t>（４）経費明細表</t>
  </si>
  <si>
    <t>(５）資金調達内訳</t>
  </si>
  <si>
    <t>基本情報入力（使い方）</t>
  </si>
  <si>
    <t>資金（借入金）の調達先を入力してください。</t>
  </si>
  <si>
    <t>本事業の経理担当者の</t>
  </si>
  <si>
    <t>役職名・氏名</t>
  </si>
  <si>
    <t>連絡先（TEL）</t>
  </si>
  <si>
    <t>経費明細表と関連書類をもれなく作成するために用意したものです。</t>
  </si>
  <si>
    <t>小規模型</t>
  </si>
  <si>
    <t>事業類型</t>
  </si>
  <si>
    <t>№</t>
  </si>
  <si>
    <t>条件</t>
  </si>
  <si>
    <t>照合金額</t>
  </si>
  <si>
    <t>判定</t>
  </si>
  <si>
    <t>結果</t>
  </si>
  <si>
    <t>判定対象外</t>
  </si>
  <si>
    <t>判定内容</t>
  </si>
  <si>
    <t>革新的サービス</t>
  </si>
  <si>
    <t>ものづくり技術</t>
  </si>
  <si>
    <t>補助下限額</t>
  </si>
  <si>
    <t>経費明細表</t>
  </si>
  <si>
    <t>※は小規模型の「試作開発等」のみ使用可</t>
  </si>
  <si>
    <t>機械装置費で補助対象経費にして単価５０万円以上の設備投資が必要</t>
  </si>
  <si>
    <t>①費目別経費支出明細書</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</si>
  <si>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</si>
  <si>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</si>
  <si>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</si>
  <si>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</si>
  <si>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</si>
  <si>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</si>
  <si>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</si>
  <si>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</si>
  <si>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</si>
  <si>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</si>
  <si>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</si>
  <si>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</si>
  <si>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</si>
  <si>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</si>
  <si>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</si>
  <si>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事業に要する経費(円)</t>
  </si>
  <si>
    <t>設備投資にウエイトをおいて補助金額を按分しています。</t>
  </si>
  <si>
    <t>注．事業に要する経費(A.税込みの額)</t>
  </si>
  <si>
    <t>※補助金の支払は、原則として事業終了後の精算払となりますので、事業実施期間中、補助金相当分の資金を確保する必要があります。</t>
  </si>
  <si>
    <t>円</t>
  </si>
  <si>
    <t>補助金
交付申請額（税抜き）</t>
  </si>
  <si>
    <t>一般型</t>
  </si>
  <si>
    <t>一般型</t>
  </si>
  <si>
    <t>①費目別経費支出明細書</t>
  </si>
  <si>
    <t>【様式第１の別紙】①費目別経費支出明細書</t>
  </si>
  <si>
    <t>小規模型（設備投資のみ）</t>
  </si>
  <si>
    <t>公募で採択された、「（４）経費明細表」の「（B)補助対象経費」「（C)補助金交付申請額」の総額を下表に入力下さい。</t>
  </si>
  <si>
    <t>（B)補助対象経費</t>
  </si>
  <si>
    <t>（C)補助金交付申請額</t>
  </si>
  <si>
    <t>判定６</t>
  </si>
  <si>
    <t>判定７</t>
  </si>
  <si>
    <t>公募時の補助対象経費を超えていないか</t>
  </si>
  <si>
    <t>公募時の補助金交付申請額を超えていないか</t>
  </si>
  <si>
    <t>目次に戻る</t>
  </si>
  <si>
    <t>（設備投資のみ）</t>
  </si>
  <si>
    <t>※上記（Ｂ）と（Ｃ）は必ず入力してください。</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</si>
  <si>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</si>
  <si>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</si>
  <si>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</si>
  <si>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</si>
  <si>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</si>
  <si>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</si>
  <si>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</si>
  <si>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</si>
  <si>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●「(５）資金調達内訳」は一部自動算出されるため、各事業者の計画に合わせ変更してください。</t>
  </si>
  <si>
    <t>●画面（セルK2～M3）の「経費明細印刷（1/2）」「経費明細印刷（2/2）」をクリックして（４）経費明細表（1/2、2/2）及び</t>
  </si>
  <si>
    <t>以下を確認して、経費明細表及び費目別経費支出明細書を出力して下さい。</t>
  </si>
  <si>
    <t xml:space="preserve">　該当する費目別経費支出明細書を出力してください。 </t>
  </si>
  <si>
    <t xml:space="preserve">  例：△○信用金庫　○○支店</t>
  </si>
  <si>
    <t xml:space="preserve">  例：総務部長　経済計子</t>
  </si>
  <si>
    <t xml:space="preserve">  例：052-123-4567</t>
  </si>
  <si>
    <t>■操作手順（下記１～５を入力してください。必須項目です。）</t>
  </si>
  <si>
    <t>（切捨て）</t>
  </si>
  <si>
    <t>企業間データ活用型</t>
  </si>
  <si>
    <t>クラウド利用費</t>
  </si>
  <si>
    <t>クラウド利用費</t>
  </si>
  <si>
    <t>補助上限額</t>
  </si>
  <si>
    <t>クラウド利用費</t>
  </si>
  <si>
    <t>企業間データ活用型</t>
  </si>
  <si>
    <t>　連携企業数※</t>
  </si>
  <si>
    <t>金額</t>
  </si>
  <si>
    <t>専門家活動</t>
  </si>
  <si>
    <t>専門家経費</t>
  </si>
  <si>
    <t>技術導入費</t>
  </si>
  <si>
    <t>技術導入費が補助対象経費の1/3を超えていないか</t>
  </si>
  <si>
    <t>補助率</t>
  </si>
  <si>
    <t>補助率</t>
  </si>
  <si>
    <t>率</t>
  </si>
  <si>
    <t>２／３</t>
  </si>
  <si>
    <t>１／２</t>
  </si>
  <si>
    <t>計</t>
  </si>
  <si>
    <t>№</t>
  </si>
  <si>
    <t>合計</t>
  </si>
  <si>
    <t>企業間データ活用型においても個社の金額を入力してください。</t>
  </si>
  <si>
    <t>公募で採択された、連携対全体の「（B)補助対象経費」「（C)補助金交付申請額」の総額を下表に入力下さい。</t>
  </si>
  <si>
    <t>企業間データ活用型（連携体全体の配分表）</t>
  </si>
  <si>
    <t>幹事企業</t>
  </si>
  <si>
    <t>&lt;別表&gt; 連携体全体の配分表（記載例）</t>
  </si>
  <si>
    <t>企業等の名称
（自社に◎）</t>
  </si>
  <si>
    <t>（Ｃ）補助金交付申請額（税抜き）</t>
  </si>
  <si>
    <t>基本補助上限額
（1,000万円以内）</t>
  </si>
  <si>
    <t>生産性向上
専門化活用
増額分
（30万円）</t>
  </si>
  <si>
    <t>追加増額分の
配分額（注）
（200万円×連携体
参加企業数）</t>
  </si>
  <si>
    <t>（単位：円）</t>
  </si>
  <si>
    <t>さらに、生産性向上に資する専門家活用をする場合は補助上限額30万円増額が可能になります。</t>
  </si>
  <si>
    <t>技術導入費が補助対象経費の1/3を超えていないか</t>
  </si>
  <si>
    <t>専門家の活用ありで専門家経費を使用しているか</t>
  </si>
  <si>
    <t>判定５</t>
  </si>
  <si>
    <t>専門家の活用ありで専門家経費を使用しているか</t>
  </si>
  <si>
    <t>生産性向上専門家活用チェック有で３０万円増額の全部または一部を生産性向上専門家活用の経費で使用しているか（通常の専門家経費は専門家活用チェックなくとも使用可）</t>
  </si>
  <si>
    <r>
      <t>注.個者ごとの補助上限額である1,000万円に加え、200万円に連携</t>
    </r>
    <r>
      <rPr>
        <sz val="11"/>
        <rFont val="ＭＳ Ｐゴシック"/>
        <family val="3"/>
      </rPr>
      <t>体</t>
    </r>
    <r>
      <rPr>
        <sz val="11"/>
        <rFont val="ＭＳ Ｐゴシック"/>
        <family val="3"/>
      </rPr>
      <t>参加企業数を乗じて算出した額を上限に連携体内で配分可能です</t>
    </r>
  </si>
  <si>
    <r>
      <t>（ただし、連携</t>
    </r>
    <r>
      <rPr>
        <sz val="11"/>
        <rFont val="ＭＳ Ｐゴシック"/>
        <family val="3"/>
      </rPr>
      <t>体</t>
    </r>
    <r>
      <rPr>
        <sz val="11"/>
        <rFont val="ＭＳ Ｐゴシック"/>
        <family val="3"/>
      </rPr>
      <t>参加企業の各事業者の補助金額は個々に交付決定されるため、交付決定後に連携体内で流用することはできません）。</t>
    </r>
  </si>
  <si>
    <t>●「予算額　計算シート」のＢ×2/3又は1/2以内（仮計算）欄の機械装置費は、費目ごとに補助対象経費を2/3又は1/2した合計と一致しているか確認してください。</t>
  </si>
  <si>
    <t>専門家活用なし</t>
  </si>
  <si>
    <t>専門家活用あり</t>
  </si>
  <si>
    <t>補助事業に要する経費
＜支払額＞</t>
  </si>
  <si>
    <t>補助事業に要する経費
＜支払額＞</t>
  </si>
  <si>
    <t>「機械装置費（50万円以上）」から「クラウド利用費」まで該当の「費目別経費支出明細書」へ見積書等の証拠書類をもとに入力してください。</t>
  </si>
  <si>
    <t>「×」の場合、判定１～判定7参照</t>
  </si>
  <si>
    <t>（４）経費明細表 
 （注１）（Ｃ）欄には０円を記入しないで下さい。（Ｃ）欄に０円を記入する場合には当該経費科目を使用する事はできません。
 （注２）「企業間データ活用型」「一般型」「小規模型（設備投資のみ）で補助上限額を増額した場合」の機械装置費以外の経費に
 　　　　ついては、総額で５００万円（税抜き）までを補助上限額（Ｃ欄）とします。
 （注３）企業間データ活用型、一般型、小規模型（設備投資のみ）の補助対象経費は、機械装置費、技術導入費、専門家経費
 　　　　運搬費、クラウド利用費のみになります。
 （注４）技術導入費・・・補助対象経費総額（税抜き）の３分の１以内。 
 （注５）「企業間データ活用型」で申請を行う場合は、事業者ごとに作成してください。
 （注６）金額の修正は経費明細表ではなく、費目別経費支出明細書のシートで修正してください。</t>
  </si>
  <si>
    <t>技術導入費は補助対象経費総額の1/3以内か</t>
  </si>
  <si>
    <t>支出明細は機械装置費、技術導入費など「経費区分」別に記入してください。</t>
  </si>
  <si>
    <t>　※企業間データ活用型の連携企業数：幹事企業＋連携企業数で最大10社（連携がない場合は1社となります）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</si>
</sst>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0&quot;者&quot;"/>
    <numFmt numFmtId="203" formatCode="0&quot;社&quot;"/>
    <numFmt numFmtId="204" formatCode="0.0%"/>
  </numFmts>
  <fonts count="132">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9"/>
      <name val="Meiryo UI"/>
      <family val="3"/>
    </font>
    <font>
      <b/>
      <sz val="14"/>
      <name val="ＭＳ Ｐゴシック"/>
      <family val="3"/>
    </font>
    <font>
      <b/>
      <sz val="9"/>
      <name val="ＭＳ Ｐゴシック"/>
      <family val="3"/>
    </font>
    <font>
      <sz val="9"/>
      <name val="ＭＳ Ｐゴシック"/>
      <family val="3"/>
    </font>
    <font>
      <b/>
      <sz val="16"/>
      <name val="ＭＳ Ｐゴシック"/>
      <family val="3"/>
    </font>
    <font>
      <sz val="14"/>
      <name val="ＭＳ Ｐゴシック"/>
      <family val="3"/>
    </font>
    <font>
      <b/>
      <sz val="18"/>
      <name val="ＭＳ Ｐゴシック"/>
      <family val="3"/>
    </font>
    <font>
      <b/>
      <sz val="20"/>
      <name val="ＭＳ Ｐゴシック"/>
      <family val="3"/>
    </font>
    <font>
      <sz val="18"/>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14"/>
      <color indexed="10"/>
      <name val="ＭＳ Ｐゴシック"/>
      <family val="3"/>
    </font>
    <font>
      <sz val="10"/>
      <color indexed="8"/>
      <name val="ＭＳ Ｐゴシック"/>
      <family val="3"/>
    </font>
    <font>
      <u val="single"/>
      <sz val="11"/>
      <color indexed="8"/>
      <name val="ＭＳ Ｐゴシック"/>
      <family val="3"/>
    </font>
    <font>
      <sz val="9"/>
      <color indexed="8"/>
      <name val="ＭＳ Ｐゴシック"/>
      <family val="3"/>
    </font>
    <font>
      <sz val="12"/>
      <color indexed="10"/>
      <name val="ＭＳ Ｐゴシック"/>
      <family val="3"/>
    </font>
    <font>
      <b/>
      <u val="single"/>
      <sz val="10"/>
      <color indexed="8"/>
      <name val="ＭＳ Ｐゴシック"/>
      <family val="3"/>
    </font>
    <font>
      <sz val="18"/>
      <color indexed="8"/>
      <name val="ＭＳ Ｐゴシック"/>
      <family val="3"/>
    </font>
    <font>
      <u val="single"/>
      <sz val="10"/>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u val="single"/>
      <sz val="18"/>
      <color indexed="8"/>
      <name val="ＭＳ Ｐゴシック"/>
      <family val="3"/>
    </font>
    <font>
      <sz val="9"/>
      <color indexed="10"/>
      <name val="ＭＳ Ｐゴシック"/>
      <family val="3"/>
    </font>
    <font>
      <b/>
      <sz val="16"/>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4"/>
      <color indexed="56"/>
      <name val="ＭＳ Ｐゴシック"/>
      <family val="3"/>
    </font>
    <font>
      <sz val="14"/>
      <color indexed="56"/>
      <name val="ＭＳ Ｐゴシック"/>
      <family val="3"/>
    </font>
    <font>
      <b/>
      <sz val="14"/>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12"/>
      <color theme="1"/>
      <name val="ＭＳ Ｐゴシック"/>
      <family val="3"/>
    </font>
    <font>
      <sz val="10"/>
      <color theme="1"/>
      <name val="ＭＳ Ｐゴシック"/>
      <family val="3"/>
    </font>
    <font>
      <u val="single"/>
      <sz val="11"/>
      <color theme="1"/>
      <name val="ＭＳ Ｐゴシック"/>
      <family val="3"/>
    </font>
    <font>
      <sz val="9"/>
      <color theme="1"/>
      <name val="ＭＳ Ｐゴシック"/>
      <family val="3"/>
    </font>
    <font>
      <sz val="12"/>
      <color rgb="FFFF0000"/>
      <name val="ＭＳ Ｐゴシック"/>
      <family val="3"/>
    </font>
    <font>
      <b/>
      <u val="single"/>
      <sz val="10"/>
      <color theme="1"/>
      <name val="ＭＳ Ｐゴシック"/>
      <family val="3"/>
    </font>
    <font>
      <sz val="18"/>
      <color theme="1"/>
      <name val="ＭＳ Ｐゴシック"/>
      <family val="3"/>
    </font>
    <font>
      <u val="single"/>
      <sz val="10"/>
      <color theme="1"/>
      <name val="ＭＳ Ｐゴシック"/>
      <family val="3"/>
    </font>
    <font>
      <sz val="14"/>
      <color theme="1"/>
      <name val="ＭＳ Ｐゴシック"/>
      <family val="3"/>
    </font>
    <font>
      <b/>
      <sz val="16"/>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u val="single"/>
      <sz val="18"/>
      <color theme="1"/>
      <name val="ＭＳ Ｐゴシック"/>
      <family val="3"/>
    </font>
    <font>
      <sz val="9"/>
      <color rgb="FFFF0000"/>
      <name val="ＭＳ Ｐゴシック"/>
      <family val="3"/>
    </font>
    <font>
      <b/>
      <sz val="16"/>
      <color rgb="FFFF0000"/>
      <name val="ＭＳ Ｐゴシック"/>
      <family val="3"/>
    </font>
    <font>
      <sz val="11"/>
      <name val="Calibri"/>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b/>
      <sz val="14"/>
      <color theme="1"/>
      <name val="ＭＳ Ｐゴシック"/>
      <family val="3"/>
    </font>
    <font>
      <b/>
      <sz val="14"/>
      <color rgb="FF002060"/>
      <name val="ＭＳ Ｐゴシック"/>
      <family val="3"/>
    </font>
    <font>
      <sz val="14"/>
      <color rgb="FF002060"/>
      <name val="ＭＳ Ｐゴシック"/>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B9"/>
        <bgColor indexed="64"/>
      </patternFill>
    </fill>
    <fill>
      <patternFill patternType="solid">
        <fgColor rgb="FFFFC000"/>
        <bgColor indexed="64"/>
      </patternFill>
    </fill>
    <fill>
      <patternFill patternType="solid">
        <fgColor theme="8" tint="0.5999600291252136"/>
        <bgColor indexed="64"/>
      </patternFill>
    </fill>
    <fill>
      <patternFill patternType="solid">
        <fgColor rgb="FFB7DEE8"/>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FF"/>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double"/>
    </border>
    <border>
      <left style="thin"/>
      <right style="thin"/>
      <top style="double"/>
      <bottom style="thin"/>
    </border>
    <border>
      <left style="thin"/>
      <right style="thin"/>
      <top style="thin"/>
      <bottom style="thin"/>
    </border>
    <border>
      <left style="thin"/>
      <right style="medium"/>
      <top/>
      <bottom style="medium"/>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style="thin"/>
      <right/>
      <top/>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bottom style="thin"/>
    </border>
    <border>
      <left style="thin"/>
      <right/>
      <top style="thin"/>
      <bottom/>
    </border>
    <border>
      <left/>
      <right/>
      <top style="thin"/>
      <bottom/>
    </border>
    <border>
      <left/>
      <right style="thin"/>
      <top style="thin"/>
      <bottom/>
    </border>
    <border>
      <left style="thin"/>
      <right>
        <color indexed="63"/>
      </right>
      <top style="thin"/>
      <bottom style="hair"/>
    </border>
    <border>
      <left>
        <color indexed="63"/>
      </left>
      <right style="thin"/>
      <top style="thin"/>
      <bottom style="hair"/>
    </border>
    <border>
      <left/>
      <right/>
      <top/>
      <bottom style="thin"/>
    </border>
    <border>
      <left style="thin"/>
      <right/>
      <top style="hair"/>
      <bottom style="hair"/>
    </border>
    <border>
      <left/>
      <right style="thin"/>
      <top style="hair"/>
      <bottom style="hair"/>
    </border>
    <border>
      <left/>
      <right style="thin"/>
      <top/>
      <bottom/>
    </border>
    <border>
      <left style="thin"/>
      <right>
        <color indexed="63"/>
      </right>
      <top style="hair"/>
      <bottom style="thin"/>
    </border>
    <border>
      <left style="thin"/>
      <right style="thin"/>
      <top style="thin"/>
      <bottom/>
    </border>
    <border>
      <left style="thin"/>
      <right style="thin"/>
      <top/>
      <bottom/>
    </border>
    <border>
      <left style="double"/>
      <right style="thin"/>
      <top style="thin"/>
      <bottom style="double"/>
    </border>
    <border>
      <left style="thin"/>
      <right style="double"/>
      <top style="thin"/>
      <bottom style="double"/>
    </border>
    <border>
      <left>
        <color indexed="63"/>
      </left>
      <right style="thin"/>
      <top style="thin"/>
      <bottom style="double"/>
    </border>
    <border>
      <left>
        <color indexed="63"/>
      </left>
      <right style="thin"/>
      <top style="double"/>
      <bottom style="thin"/>
    </border>
    <border>
      <left style="thin"/>
      <right style="double"/>
      <top style="double"/>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top style="thin"/>
      <bottom style="thin"/>
    </border>
    <border>
      <left style="thin"/>
      <right style="medium"/>
      <top style="medium"/>
      <bottom style="medium"/>
    </border>
    <border>
      <left>
        <color indexed="63"/>
      </left>
      <right style="thin"/>
      <top style="thin"/>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diagonalUp="1">
      <left style="thin"/>
      <right style="thin"/>
      <top>
        <color indexed="63"/>
      </top>
      <bottom style="thin"/>
      <diagonal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thin"/>
      <right style="double"/>
      <top/>
      <bottom style="thin"/>
    </border>
    <border>
      <left style="thick">
        <color theme="8" tint="-0.4999699890613556"/>
      </left>
      <right>
        <color indexed="63"/>
      </right>
      <top>
        <color indexed="63"/>
      </top>
      <bottom>
        <color indexed="63"/>
      </bottom>
    </border>
    <border>
      <left style="thin"/>
      <right/>
      <top/>
      <bottom/>
    </border>
    <border>
      <left style="medium"/>
      <right style="medium"/>
      <top style="thin"/>
      <bottom style="thin"/>
    </border>
    <border>
      <left/>
      <right/>
      <top style="thin"/>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diagonalUp="1">
      <left style="thin"/>
      <right/>
      <top style="thin"/>
      <bottom style="thin"/>
      <diagonal style="thin"/>
    </border>
    <border diagonalUp="1">
      <left/>
      <right style="thin"/>
      <top style="thin"/>
      <bottom style="thin"/>
      <diagonal style="thin"/>
    </border>
    <border>
      <left>
        <color indexed="63"/>
      </left>
      <right>
        <color indexed="63"/>
      </right>
      <top style="hair"/>
      <bottom style="hair"/>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n"/>
      <right style="double"/>
      <top style="thin"/>
      <bottom>
        <color indexed="63"/>
      </bottom>
    </border>
    <border>
      <left style="thin"/>
      <right style="double"/>
      <top>
        <color indexed="63"/>
      </top>
      <bottom style="double"/>
    </border>
    <border>
      <left style="double"/>
      <right/>
      <top style="thin"/>
      <bottom style="thin"/>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medium"/>
      <right style="thin"/>
      <top/>
      <bottom style="medium"/>
    </border>
    <border>
      <left style="medium"/>
      <right/>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2"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0" fillId="0" borderId="0">
      <alignment vertical="center"/>
      <protection/>
    </xf>
    <xf numFmtId="0" fontId="6" fillId="0" borderId="0">
      <alignment/>
      <protection/>
    </xf>
    <xf numFmtId="0" fontId="6" fillId="0" borderId="0">
      <alignment vertical="center"/>
      <protection/>
    </xf>
    <xf numFmtId="0" fontId="94" fillId="0" borderId="0" applyNumberFormat="0" applyFill="0" applyBorder="0" applyAlignment="0" applyProtection="0"/>
    <xf numFmtId="0" fontId="95" fillId="32" borderId="0" applyNumberFormat="0" applyBorder="0" applyAlignment="0" applyProtection="0"/>
  </cellStyleXfs>
  <cellXfs count="675">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96" fillId="0" borderId="0" xfId="0" applyFont="1" applyAlignment="1" applyProtection="1">
      <alignment vertical="center"/>
      <protection locked="0"/>
    </xf>
    <xf numFmtId="38" fontId="10" fillId="0" borderId="10" xfId="50" applyFont="1" applyFill="1" applyBorder="1" applyAlignment="1" applyProtection="1">
      <alignment vertical="center"/>
      <protection/>
    </xf>
    <xf numFmtId="184" fontId="10" fillId="0" borderId="10"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wrapText="1"/>
      <protection/>
    </xf>
    <xf numFmtId="38" fontId="10" fillId="0" borderId="11" xfId="50" applyFont="1" applyFill="1" applyBorder="1" applyAlignment="1" applyProtection="1">
      <alignment vertical="center"/>
      <protection/>
    </xf>
    <xf numFmtId="184" fontId="10" fillId="0" borderId="11"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protection/>
    </xf>
    <xf numFmtId="184" fontId="10" fillId="0" borderId="12" xfId="0" applyNumberFormat="1" applyFont="1" applyFill="1" applyBorder="1" applyAlignment="1" applyProtection="1">
      <alignment horizontal="right" vertical="center" wrapText="1"/>
      <protection/>
    </xf>
    <xf numFmtId="38" fontId="10" fillId="0" borderId="12" xfId="50" applyFont="1" applyFill="1" applyBorder="1" applyAlignment="1" applyProtection="1">
      <alignment vertical="center"/>
      <protection/>
    </xf>
    <xf numFmtId="0" fontId="97" fillId="0" borderId="0" xfId="0" applyFont="1" applyAlignment="1" applyProtection="1">
      <alignment vertical="center"/>
      <protection locked="0"/>
    </xf>
    <xf numFmtId="0" fontId="5" fillId="0" borderId="0" xfId="0" applyFont="1" applyAlignment="1" applyProtection="1">
      <alignment vertical="center"/>
      <protection locked="0"/>
    </xf>
    <xf numFmtId="38" fontId="10" fillId="0" borderId="11" xfId="50" applyFont="1" applyFill="1" applyBorder="1" applyAlignment="1" applyProtection="1">
      <alignment horizontal="center" vertical="center"/>
      <protection/>
    </xf>
    <xf numFmtId="0" fontId="98" fillId="0" borderId="0" xfId="0" applyFont="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horizontal="center" vertical="center"/>
    </xf>
    <xf numFmtId="0" fontId="82" fillId="0" borderId="15" xfId="44" applyBorder="1" applyAlignment="1" applyProtection="1">
      <alignment vertical="center"/>
      <protection/>
    </xf>
    <xf numFmtId="186" fontId="99" fillId="33" borderId="16" xfId="0" applyNumberFormat="1" applyFont="1" applyFill="1" applyBorder="1" applyAlignment="1" applyProtection="1">
      <alignment vertical="center" shrinkToFit="1"/>
      <protection/>
    </xf>
    <xf numFmtId="186" fontId="99" fillId="33" borderId="17" xfId="0" applyNumberFormat="1" applyFont="1" applyFill="1" applyBorder="1" applyAlignment="1" applyProtection="1">
      <alignment vertical="center" shrinkToFit="1"/>
      <protection/>
    </xf>
    <xf numFmtId="184" fontId="7" fillId="0" borderId="18" xfId="0" applyNumberFormat="1" applyFont="1" applyBorder="1" applyAlignment="1" applyProtection="1">
      <alignment vertical="center" shrinkToFit="1"/>
      <protection/>
    </xf>
    <xf numFmtId="184" fontId="7" fillId="0" borderId="15" xfId="0" applyNumberFormat="1" applyFont="1" applyBorder="1" applyAlignment="1" applyProtection="1">
      <alignment vertical="center" shrinkToFit="1"/>
      <protection/>
    </xf>
    <xf numFmtId="184" fontId="7" fillId="0" borderId="19" xfId="0" applyNumberFormat="1" applyFont="1" applyBorder="1" applyAlignment="1" applyProtection="1">
      <alignment vertical="center" shrinkToFit="1"/>
      <protection/>
    </xf>
    <xf numFmtId="184" fontId="7" fillId="0" borderId="20" xfId="0" applyNumberFormat="1" applyFont="1" applyBorder="1" applyAlignment="1" applyProtection="1">
      <alignment vertical="center" shrinkToFit="1"/>
      <protection/>
    </xf>
    <xf numFmtId="186" fontId="99" fillId="33" borderId="21" xfId="0" applyNumberFormat="1" applyFont="1" applyFill="1" applyBorder="1" applyAlignment="1" applyProtection="1">
      <alignment vertical="center" shrinkToFit="1"/>
      <protection/>
    </xf>
    <xf numFmtId="3" fontId="0" fillId="0" borderId="15" xfId="0" applyNumberFormat="1" applyBorder="1" applyAlignment="1">
      <alignment horizontal="center" vertical="center"/>
    </xf>
    <xf numFmtId="0" fontId="0" fillId="0" borderId="15" xfId="0" applyBorder="1" applyAlignment="1">
      <alignment vertical="center"/>
    </xf>
    <xf numFmtId="3" fontId="0" fillId="0" borderId="15" xfId="0" applyNumberFormat="1" applyBorder="1" applyAlignment="1">
      <alignment vertical="center"/>
    </xf>
    <xf numFmtId="0" fontId="0" fillId="0" borderId="15" xfId="0" applyBorder="1" applyAlignment="1">
      <alignment horizontal="center" vertical="center"/>
    </xf>
    <xf numFmtId="0" fontId="97" fillId="0" borderId="0" xfId="0" applyFont="1" applyFill="1" applyBorder="1" applyAlignment="1" applyProtection="1">
      <alignment vertical="center"/>
      <protection locked="0"/>
    </xf>
    <xf numFmtId="0" fontId="0" fillId="0" borderId="0" xfId="0" applyAlignment="1">
      <alignment horizontal="center" vertical="center"/>
    </xf>
    <xf numFmtId="0" fontId="0" fillId="0" borderId="0" xfId="0" applyAlignment="1">
      <alignment vertical="center"/>
    </xf>
    <xf numFmtId="0" fontId="0" fillId="0" borderId="15"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10" fillId="0" borderId="10" xfId="50" applyFont="1" applyFill="1" applyBorder="1" applyAlignment="1" applyProtection="1">
      <alignment horizontal="center" vertical="center"/>
      <protection/>
    </xf>
    <xf numFmtId="0" fontId="22" fillId="33" borderId="22" xfId="0" applyFont="1" applyFill="1" applyBorder="1" applyAlignment="1" applyProtection="1">
      <alignment horizontal="center" vertical="center"/>
      <protection/>
    </xf>
    <xf numFmtId="190" fontId="22" fillId="33" borderId="22" xfId="0" applyNumberFormat="1" applyFont="1" applyFill="1" applyBorder="1" applyAlignment="1" applyProtection="1">
      <alignment horizontal="center" vertical="center"/>
      <protection/>
    </xf>
    <xf numFmtId="190" fontId="24" fillId="0" borderId="0" xfId="50" applyNumberFormat="1" applyFont="1" applyFill="1" applyBorder="1" applyAlignment="1" applyProtection="1">
      <alignment vertical="center" wrapText="1"/>
      <protection/>
    </xf>
    <xf numFmtId="190" fontId="19" fillId="0" borderId="14" xfId="50" applyNumberFormat="1" applyFont="1" applyFill="1" applyBorder="1" applyAlignment="1" applyProtection="1">
      <alignment vertical="center" wrapText="1"/>
      <protection/>
    </xf>
    <xf numFmtId="190" fontId="19" fillId="0" borderId="15" xfId="50" applyNumberFormat="1" applyFont="1" applyFill="1" applyBorder="1" applyAlignment="1" applyProtection="1">
      <alignment vertical="center" wrapText="1"/>
      <protection/>
    </xf>
    <xf numFmtId="0" fontId="100" fillId="0" borderId="0" xfId="0" applyFont="1" applyFill="1" applyBorder="1" applyAlignment="1" applyProtection="1">
      <alignment horizontal="center" vertical="center" wrapText="1" shrinkToFit="1"/>
      <protection/>
    </xf>
    <xf numFmtId="0" fontId="100" fillId="0" borderId="0" xfId="0" applyFont="1" applyFill="1" applyAlignment="1" applyProtection="1">
      <alignment horizontal="center" vertical="center"/>
      <protection/>
    </xf>
    <xf numFmtId="184" fontId="6" fillId="0" borderId="0" xfId="0" applyNumberFormat="1" applyFont="1" applyFill="1" applyBorder="1" applyAlignment="1" applyProtection="1">
      <alignment horizontal="right" vertical="center" wrapText="1"/>
      <protection/>
    </xf>
    <xf numFmtId="184" fontId="17" fillId="0" borderId="0" xfId="0" applyNumberFormat="1" applyFont="1" applyFill="1" applyBorder="1" applyAlignment="1" applyProtection="1">
      <alignment horizontal="left" vertical="center" wrapText="1" indent="3"/>
      <protection/>
    </xf>
    <xf numFmtId="0" fontId="13" fillId="33" borderId="0" xfId="0" applyFont="1" applyFill="1" applyBorder="1" applyAlignment="1" applyProtection="1">
      <alignment vertical="center"/>
      <protection/>
    </xf>
    <xf numFmtId="0" fontId="13" fillId="0" borderId="0" xfId="0" applyFont="1" applyFill="1" applyAlignment="1" applyProtection="1">
      <alignment horizontal="center" vertical="center"/>
      <protection/>
    </xf>
    <xf numFmtId="184" fontId="11" fillId="0" borderId="0" xfId="0" applyNumberFormat="1" applyFont="1" applyFill="1" applyBorder="1" applyAlignment="1" applyProtection="1">
      <alignment horizontal="right" vertical="center" wrapText="1"/>
      <protection/>
    </xf>
    <xf numFmtId="0" fontId="6" fillId="0" borderId="0" xfId="0" applyFont="1" applyFill="1" applyAlignment="1" applyProtection="1">
      <alignment vertical="center"/>
      <protection/>
    </xf>
    <xf numFmtId="190" fontId="19" fillId="0" borderId="0" xfId="50" applyNumberFormat="1" applyFont="1" applyFill="1" applyBorder="1" applyAlignment="1" applyProtection="1">
      <alignment vertical="center" wrapText="1"/>
      <protection/>
    </xf>
    <xf numFmtId="0" fontId="19" fillId="0" borderId="0" xfId="0" applyFont="1" applyFill="1" applyBorder="1" applyAlignment="1" applyProtection="1">
      <alignment horizontal="center" vertical="center" wrapText="1"/>
      <protection/>
    </xf>
    <xf numFmtId="190" fontId="18" fillId="0" borderId="0" xfId="50" applyNumberFormat="1" applyFont="1" applyFill="1" applyBorder="1" applyAlignment="1" applyProtection="1">
      <alignment horizontal="right" vertical="center"/>
      <protection/>
    </xf>
    <xf numFmtId="0" fontId="11" fillId="33" borderId="23" xfId="0" applyFont="1" applyFill="1" applyBorder="1" applyAlignment="1" applyProtection="1">
      <alignment vertical="center"/>
      <protection/>
    </xf>
    <xf numFmtId="0" fontId="11" fillId="33" borderId="24" xfId="0" applyFont="1" applyFill="1" applyBorder="1" applyAlignment="1" applyProtection="1">
      <alignment vertical="center"/>
      <protection/>
    </xf>
    <xf numFmtId="0" fontId="11" fillId="0" borderId="24" xfId="0" applyFont="1" applyFill="1" applyBorder="1" applyAlignment="1" applyProtection="1">
      <alignment horizontal="left" vertical="center"/>
      <protection/>
    </xf>
    <xf numFmtId="0" fontId="11" fillId="0" borderId="25" xfId="0" applyFont="1" applyFill="1" applyBorder="1" applyAlignment="1" applyProtection="1">
      <alignment horizontal="left" vertical="center"/>
      <protection/>
    </xf>
    <xf numFmtId="190" fontId="24" fillId="0" borderId="26" xfId="50" applyNumberFormat="1" applyFont="1" applyFill="1" applyBorder="1" applyAlignment="1" applyProtection="1">
      <alignment horizontal="right" vertical="center" wrapText="1"/>
      <protection/>
    </xf>
    <xf numFmtId="0" fontId="82" fillId="0" borderId="0" xfId="44" applyAlignment="1" applyProtection="1">
      <alignment vertical="center"/>
      <protection/>
    </xf>
    <xf numFmtId="0" fontId="101" fillId="0" borderId="0" xfId="0" applyFont="1" applyBorder="1" applyAlignment="1" applyProtection="1">
      <alignment vertical="center"/>
      <protection/>
    </xf>
    <xf numFmtId="0" fontId="102" fillId="0" borderId="0" xfId="0" applyFont="1" applyAlignment="1" applyProtection="1">
      <alignment horizontal="center" vertical="center"/>
      <protection/>
    </xf>
    <xf numFmtId="0" fontId="102" fillId="0" borderId="0" xfId="0" applyFont="1" applyAlignment="1" applyProtection="1">
      <alignment vertical="center"/>
      <protection/>
    </xf>
    <xf numFmtId="0" fontId="102" fillId="0" borderId="0" xfId="0" applyFont="1" applyAlignment="1" applyProtection="1">
      <alignment horizontal="left" vertical="center" shrinkToFit="1"/>
      <protection/>
    </xf>
    <xf numFmtId="0" fontId="102" fillId="0" borderId="0" xfId="0" applyFont="1" applyAlignment="1" applyProtection="1">
      <alignment horizontal="left" vertical="center"/>
      <protection/>
    </xf>
    <xf numFmtId="0" fontId="102" fillId="0" borderId="0" xfId="0" applyFont="1" applyBorder="1" applyAlignment="1" applyProtection="1">
      <alignment vertical="center"/>
      <protection/>
    </xf>
    <xf numFmtId="0" fontId="23"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17" fillId="0" borderId="0" xfId="0" applyFont="1" applyAlignment="1" applyProtection="1">
      <alignment vertical="center"/>
      <protection/>
    </xf>
    <xf numFmtId="0" fontId="6" fillId="0" borderId="0" xfId="0" applyFont="1" applyAlignment="1" applyProtection="1">
      <alignment vertical="center"/>
      <protection/>
    </xf>
    <xf numFmtId="0" fontId="19" fillId="0" borderId="0" xfId="0" applyFont="1" applyFill="1" applyAlignment="1" applyProtection="1">
      <alignment vertical="center"/>
      <protection/>
    </xf>
    <xf numFmtId="0" fontId="19" fillId="0" borderId="0" xfId="0" applyNumberFormat="1" applyFont="1" applyAlignment="1" applyProtection="1">
      <alignment vertical="center"/>
      <protection/>
    </xf>
    <xf numFmtId="0" fontId="17" fillId="0" borderId="0" xfId="0" applyFont="1" applyBorder="1" applyAlignment="1" applyProtection="1">
      <alignment horizontal="left" vertical="center"/>
      <protection/>
    </xf>
    <xf numFmtId="0" fontId="14" fillId="0" borderId="0" xfId="0" applyFont="1" applyAlignment="1" applyProtection="1">
      <alignment vertical="center"/>
      <protection/>
    </xf>
    <xf numFmtId="0" fontId="21" fillId="0" borderId="0" xfId="0" applyFont="1" applyAlignment="1" applyProtection="1">
      <alignment vertical="center"/>
      <protection/>
    </xf>
    <xf numFmtId="0" fontId="6" fillId="0" borderId="0" xfId="0" applyFont="1" applyAlignment="1" applyProtection="1">
      <alignment vertical="center"/>
      <protection/>
    </xf>
    <xf numFmtId="0" fontId="21" fillId="0" borderId="0" xfId="0" applyFont="1" applyBorder="1" applyAlignment="1" applyProtection="1">
      <alignment horizontal="right" vertical="center"/>
      <protection/>
    </xf>
    <xf numFmtId="0" fontId="17" fillId="0" borderId="27" xfId="0" applyFont="1" applyBorder="1" applyAlignment="1" applyProtection="1">
      <alignment vertical="center"/>
      <protection/>
    </xf>
    <xf numFmtId="0" fontId="17" fillId="0" borderId="28" xfId="0" applyFont="1" applyBorder="1" applyAlignment="1" applyProtection="1">
      <alignment horizontal="right"/>
      <protection/>
    </xf>
    <xf numFmtId="0" fontId="21" fillId="0" borderId="29" xfId="0" applyFont="1" applyBorder="1" applyAlignment="1" applyProtection="1">
      <alignment horizontal="center" vertical="center"/>
      <protection/>
    </xf>
    <xf numFmtId="0" fontId="22" fillId="33" borderId="27" xfId="0" applyFont="1" applyFill="1" applyBorder="1" applyAlignment="1" applyProtection="1">
      <alignment horizontal="center" vertical="center"/>
      <protection/>
    </xf>
    <xf numFmtId="0" fontId="21" fillId="0" borderId="28" xfId="0" applyFont="1" applyBorder="1" applyAlignment="1" applyProtection="1">
      <alignment vertical="center"/>
      <protection/>
    </xf>
    <xf numFmtId="190" fontId="24" fillId="0" borderId="29" xfId="50" applyNumberFormat="1" applyFont="1" applyFill="1" applyBorder="1" applyAlignment="1" applyProtection="1">
      <alignment horizontal="right" vertical="center" wrapText="1"/>
      <protection/>
    </xf>
    <xf numFmtId="0" fontId="11" fillId="0" borderId="30" xfId="0" applyFont="1" applyFill="1" applyBorder="1" applyAlignment="1" applyProtection="1">
      <alignment vertical="center" wrapText="1"/>
      <protection/>
    </xf>
    <xf numFmtId="38" fontId="10" fillId="0" borderId="31" xfId="50" applyFont="1" applyFill="1" applyBorder="1" applyAlignment="1" applyProtection="1">
      <alignment horizontal="right" vertical="center"/>
      <protection/>
    </xf>
    <xf numFmtId="38" fontId="10" fillId="0" borderId="30" xfId="50" applyFont="1" applyFill="1" applyBorder="1" applyAlignment="1" applyProtection="1">
      <alignment horizontal="right" vertical="center"/>
      <protection/>
    </xf>
    <xf numFmtId="184" fontId="10" fillId="0" borderId="31" xfId="0" applyNumberFormat="1" applyFont="1" applyFill="1" applyBorder="1" applyAlignment="1" applyProtection="1">
      <alignment horizontal="right" vertical="center" wrapText="1"/>
      <protection/>
    </xf>
    <xf numFmtId="184" fontId="10" fillId="0" borderId="30" xfId="0" applyNumberFormat="1" applyFont="1" applyFill="1" applyBorder="1" applyAlignment="1" applyProtection="1">
      <alignment horizontal="right" vertical="center" wrapText="1"/>
      <protection/>
    </xf>
    <xf numFmtId="0" fontId="11" fillId="0" borderId="28" xfId="0" applyFont="1" applyBorder="1" applyAlignment="1" applyProtection="1">
      <alignment vertical="center"/>
      <protection/>
    </xf>
    <xf numFmtId="0" fontId="21" fillId="0" borderId="28" xfId="0" applyFont="1" applyBorder="1" applyAlignment="1" applyProtection="1">
      <alignment vertical="center"/>
      <protection/>
    </xf>
    <xf numFmtId="0" fontId="21" fillId="0" borderId="29" xfId="0" applyFont="1" applyBorder="1" applyAlignment="1" applyProtection="1">
      <alignment vertical="center"/>
      <protection/>
    </xf>
    <xf numFmtId="0" fontId="17" fillId="0" borderId="22" xfId="0" applyFont="1" applyBorder="1" applyAlignment="1" applyProtection="1">
      <alignment vertical="center"/>
      <protection/>
    </xf>
    <xf numFmtId="0" fontId="21" fillId="0" borderId="32" xfId="0" applyFont="1" applyBorder="1" applyAlignment="1" applyProtection="1">
      <alignment vertical="center"/>
      <protection/>
    </xf>
    <xf numFmtId="0" fontId="11" fillId="0" borderId="33" xfId="0" applyFont="1" applyFill="1" applyBorder="1" applyAlignment="1" applyProtection="1">
      <alignment vertical="center" wrapText="1"/>
      <protection/>
    </xf>
    <xf numFmtId="38" fontId="10" fillId="0" borderId="34" xfId="50" applyFont="1" applyFill="1" applyBorder="1" applyAlignment="1" applyProtection="1">
      <alignment horizontal="right" vertical="center"/>
      <protection/>
    </xf>
    <xf numFmtId="38" fontId="10" fillId="0" borderId="33" xfId="50" applyFont="1" applyFill="1" applyBorder="1" applyAlignment="1" applyProtection="1">
      <alignment horizontal="right" vertical="center"/>
      <protection/>
    </xf>
    <xf numFmtId="184" fontId="10" fillId="0" borderId="34" xfId="0" applyNumberFormat="1" applyFont="1" applyFill="1" applyBorder="1" applyAlignment="1" applyProtection="1">
      <alignment horizontal="right" vertical="center" wrapText="1"/>
      <protection/>
    </xf>
    <xf numFmtId="184" fontId="10" fillId="0" borderId="33" xfId="0" applyNumberFormat="1" applyFont="1" applyFill="1" applyBorder="1" applyAlignment="1" applyProtection="1">
      <alignment horizontal="right" vertical="center" wrapText="1"/>
      <protection/>
    </xf>
    <xf numFmtId="0" fontId="11" fillId="0" borderId="0" xfId="0" applyFont="1" applyBorder="1" applyAlignment="1" applyProtection="1">
      <alignment vertical="center"/>
      <protection/>
    </xf>
    <xf numFmtId="0" fontId="103" fillId="0" borderId="0" xfId="0" applyFont="1" applyBorder="1" applyAlignment="1" applyProtection="1">
      <alignment vertical="center"/>
      <protection/>
    </xf>
    <xf numFmtId="0" fontId="103" fillId="0" borderId="35" xfId="0" applyFont="1" applyBorder="1" applyAlignment="1" applyProtection="1">
      <alignment vertical="center"/>
      <protection/>
    </xf>
    <xf numFmtId="0" fontId="21" fillId="0" borderId="0" xfId="0" applyFont="1" applyBorder="1" applyAlignment="1" applyProtection="1">
      <alignment vertical="center"/>
      <protection/>
    </xf>
    <xf numFmtId="0" fontId="11" fillId="0" borderId="0" xfId="0" applyFont="1" applyAlignment="1" applyProtection="1">
      <alignment vertical="center"/>
      <protection/>
    </xf>
    <xf numFmtId="0" fontId="4" fillId="0" borderId="0" xfId="0" applyFont="1" applyAlignment="1" applyProtection="1">
      <alignment vertical="center"/>
      <protection/>
    </xf>
    <xf numFmtId="0" fontId="19" fillId="0" borderId="0" xfId="0" applyFont="1" applyFill="1" applyBorder="1" applyAlignment="1" applyProtection="1">
      <alignment vertical="center"/>
      <protection/>
    </xf>
    <xf numFmtId="0" fontId="11" fillId="0" borderId="36" xfId="0" applyFont="1" applyFill="1" applyBorder="1" applyAlignment="1" applyProtection="1">
      <alignment vertical="center" wrapText="1"/>
      <protection/>
    </xf>
    <xf numFmtId="0" fontId="10" fillId="0" borderId="22" xfId="0" applyFont="1" applyFill="1" applyBorder="1" applyAlignment="1" applyProtection="1" quotePrefix="1">
      <alignment horizontal="center" vertical="center" wrapText="1"/>
      <protection/>
    </xf>
    <xf numFmtId="184" fontId="10" fillId="0" borderId="22" xfId="0" applyNumberFormat="1" applyFont="1" applyFill="1" applyBorder="1" applyAlignment="1" applyProtection="1">
      <alignment horizontal="right" vertical="center" wrapText="1"/>
      <protection/>
    </xf>
    <xf numFmtId="0" fontId="11" fillId="0" borderId="0" xfId="0" applyFont="1" applyAlignment="1" applyProtection="1">
      <alignment vertical="center"/>
      <protection/>
    </xf>
    <xf numFmtId="0" fontId="104" fillId="0" borderId="0" xfId="0" applyFont="1" applyAlignment="1" applyProtection="1">
      <alignment horizontal="left"/>
      <protection/>
    </xf>
    <xf numFmtId="0" fontId="105" fillId="0" borderId="0" xfId="0" applyFont="1" applyAlignment="1" applyProtection="1">
      <alignment vertical="center"/>
      <protection/>
    </xf>
    <xf numFmtId="184" fontId="19" fillId="0" borderId="0" xfId="0" applyNumberFormat="1" applyFont="1" applyAlignment="1" applyProtection="1">
      <alignment vertical="center"/>
      <protection/>
    </xf>
    <xf numFmtId="0" fontId="106" fillId="0" borderId="0" xfId="0" applyFont="1" applyAlignment="1" applyProtection="1">
      <alignment horizontal="left" vertical="center" indent="2"/>
      <protection/>
    </xf>
    <xf numFmtId="0" fontId="107" fillId="0" borderId="0" xfId="0" applyFont="1" applyAlignment="1" applyProtection="1">
      <alignment vertical="center"/>
      <protection/>
    </xf>
    <xf numFmtId="0" fontId="17" fillId="0" borderId="0" xfId="0" applyFont="1" applyFill="1" applyAlignment="1" applyProtection="1">
      <alignment vertical="center"/>
      <protection/>
    </xf>
    <xf numFmtId="0" fontId="13" fillId="0" borderId="0" xfId="0" applyFont="1" applyFill="1" applyAlignment="1" applyProtection="1">
      <alignment vertical="center"/>
      <protection/>
    </xf>
    <xf numFmtId="0" fontId="108" fillId="0" borderId="0" xfId="0" applyFont="1" applyFill="1" applyAlignment="1" applyProtection="1">
      <alignment vertical="center"/>
      <protection/>
    </xf>
    <xf numFmtId="0" fontId="108" fillId="0" borderId="0" xfId="0" applyFont="1" applyAlignment="1" applyProtection="1">
      <alignment horizontal="center" vertical="center"/>
      <protection/>
    </xf>
    <xf numFmtId="0" fontId="18" fillId="0" borderId="0" xfId="0" applyFont="1" applyAlignment="1" applyProtection="1">
      <alignment vertical="center"/>
      <protection/>
    </xf>
    <xf numFmtId="0" fontId="17" fillId="0" borderId="0" xfId="0" applyFont="1" applyAlignment="1" applyProtection="1">
      <alignment vertical="center"/>
      <protection/>
    </xf>
    <xf numFmtId="0" fontId="18" fillId="0" borderId="0" xfId="0" applyFont="1" applyAlignment="1" applyProtection="1">
      <alignment horizontal="center" vertical="center"/>
      <protection/>
    </xf>
    <xf numFmtId="0" fontId="109" fillId="0" borderId="0" xfId="0" applyFont="1" applyAlignment="1" applyProtection="1">
      <alignment horizontal="left" vertical="center"/>
      <protection/>
    </xf>
    <xf numFmtId="0" fontId="11" fillId="0" borderId="1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102" fillId="0" borderId="0" xfId="0" applyFont="1" applyBorder="1" applyAlignment="1" applyProtection="1">
      <alignment horizontal="left" vertical="center"/>
      <protection/>
    </xf>
    <xf numFmtId="0" fontId="11" fillId="0" borderId="37" xfId="0" applyFont="1" applyFill="1" applyBorder="1" applyAlignment="1" applyProtection="1">
      <alignment horizontal="center" vertical="top" wrapText="1"/>
      <protection/>
    </xf>
    <xf numFmtId="0" fontId="11" fillId="0" borderId="38" xfId="0" applyFont="1" applyFill="1" applyBorder="1" applyAlignment="1" applyProtection="1">
      <alignment horizontal="center" vertical="center" wrapText="1"/>
      <protection/>
    </xf>
    <xf numFmtId="0" fontId="19" fillId="0" borderId="39" xfId="0"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0" fontId="19" fillId="0" borderId="40" xfId="0" applyFont="1" applyFill="1" applyBorder="1" applyAlignment="1" applyProtection="1">
      <alignment horizontal="center" vertical="center" wrapText="1"/>
      <protection/>
    </xf>
    <xf numFmtId="0" fontId="19" fillId="0" borderId="41" xfId="0" applyFont="1" applyFill="1" applyBorder="1" applyAlignment="1" applyProtection="1">
      <alignment horizontal="center" vertical="center" wrapText="1"/>
      <protection/>
    </xf>
    <xf numFmtId="0" fontId="102" fillId="0" borderId="0" xfId="0" applyFont="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190" fontId="19" fillId="0" borderId="42" xfId="5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horizontal="center" vertical="center"/>
      <protection/>
    </xf>
    <xf numFmtId="0" fontId="19" fillId="0" borderId="43" xfId="0" applyNumberFormat="1" applyFont="1" applyFill="1" applyBorder="1" applyAlignment="1" applyProtection="1">
      <alignment horizontal="center" vertical="center"/>
      <protection/>
    </xf>
    <xf numFmtId="0" fontId="104" fillId="0" borderId="0" xfId="0" applyFont="1" applyAlignment="1" applyProtection="1">
      <alignment horizontal="right" vertical="center"/>
      <protection/>
    </xf>
    <xf numFmtId="0" fontId="17" fillId="0" borderId="0" xfId="0" applyFont="1" applyBorder="1" applyAlignment="1" applyProtection="1">
      <alignment horizontal="center" vertical="center"/>
      <protection/>
    </xf>
    <xf numFmtId="190" fontId="19" fillId="0" borderId="44" xfId="5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horizontal="center" vertical="center"/>
      <protection/>
    </xf>
    <xf numFmtId="0" fontId="19" fillId="0" borderId="45" xfId="0" applyNumberFormat="1" applyFont="1" applyFill="1" applyBorder="1" applyAlignment="1" applyProtection="1">
      <alignment horizontal="center" vertical="center"/>
      <protection/>
    </xf>
    <xf numFmtId="0" fontId="105" fillId="0" borderId="0" xfId="0" applyFont="1" applyBorder="1" applyAlignment="1" applyProtection="1">
      <alignment horizontal="left" vertical="center" wrapText="1"/>
      <protection/>
    </xf>
    <xf numFmtId="0" fontId="19" fillId="0" borderId="44" xfId="0" applyFont="1" applyFill="1" applyBorder="1" applyAlignment="1" applyProtection="1">
      <alignment vertical="center" wrapText="1"/>
      <protection/>
    </xf>
    <xf numFmtId="0" fontId="19" fillId="34" borderId="15" xfId="0" applyFont="1" applyFill="1" applyBorder="1" applyAlignment="1" applyProtection="1" quotePrefix="1">
      <alignment horizontal="center" vertical="center" wrapText="1"/>
      <protection/>
    </xf>
    <xf numFmtId="0" fontId="19" fillId="0" borderId="15" xfId="0" applyFont="1" applyFill="1" applyBorder="1" applyAlignment="1" applyProtection="1">
      <alignment vertical="center" wrapText="1"/>
      <protection/>
    </xf>
    <xf numFmtId="0" fontId="105" fillId="33" borderId="0" xfId="0" applyFont="1" applyFill="1" applyBorder="1" applyAlignment="1" applyProtection="1">
      <alignment horizontal="left" vertical="center" wrapText="1"/>
      <protection/>
    </xf>
    <xf numFmtId="0" fontId="105" fillId="0" borderId="0" xfId="0" applyFont="1" applyFill="1" applyBorder="1" applyAlignment="1" applyProtection="1">
      <alignment horizontal="left" vertical="center" wrapText="1"/>
      <protection/>
    </xf>
    <xf numFmtId="0" fontId="19" fillId="0" borderId="45" xfId="0" applyFont="1" applyFill="1" applyBorder="1" applyAlignment="1" applyProtection="1">
      <alignment vertical="center" wrapText="1"/>
      <protection/>
    </xf>
    <xf numFmtId="0" fontId="19" fillId="34" borderId="45" xfId="0" applyNumberFormat="1" applyFont="1" applyFill="1" applyBorder="1" applyAlignment="1" applyProtection="1" quotePrefix="1">
      <alignment horizontal="center" vertical="center" wrapText="1"/>
      <protection/>
    </xf>
    <xf numFmtId="0" fontId="105" fillId="0" borderId="0" xfId="0" applyFont="1" applyBorder="1" applyAlignment="1" applyProtection="1">
      <alignment vertical="top" wrapText="1"/>
      <protection/>
    </xf>
    <xf numFmtId="0" fontId="4" fillId="0" borderId="0" xfId="0" applyFont="1" applyFill="1" applyAlignment="1" applyProtection="1">
      <alignment vertical="center"/>
      <protection/>
    </xf>
    <xf numFmtId="0" fontId="105" fillId="0" borderId="0" xfId="0" applyFont="1" applyFill="1" applyAlignment="1" applyProtection="1">
      <alignment vertical="center"/>
      <protection/>
    </xf>
    <xf numFmtId="0" fontId="105" fillId="0" borderId="0" xfId="0" applyFont="1" applyAlignment="1" applyProtection="1">
      <alignment vertical="center"/>
      <protection/>
    </xf>
    <xf numFmtId="0" fontId="110" fillId="0" borderId="0" xfId="0" applyFont="1" applyAlignment="1" applyProtection="1">
      <alignment vertical="center"/>
      <protection/>
    </xf>
    <xf numFmtId="0" fontId="104" fillId="0" borderId="0" xfId="0" applyFont="1" applyAlignment="1" applyProtection="1">
      <alignment horizontal="right" vertical="center" wrapText="1"/>
      <protection/>
    </xf>
    <xf numFmtId="0" fontId="111" fillId="0" borderId="0" xfId="0" applyFont="1" applyAlignment="1" applyProtection="1">
      <alignment vertical="center"/>
      <protection/>
    </xf>
    <xf numFmtId="0" fontId="110" fillId="0" borderId="0" xfId="0" applyFont="1" applyAlignment="1" applyProtection="1">
      <alignment vertical="center" shrinkToFit="1"/>
      <protection/>
    </xf>
    <xf numFmtId="184" fontId="11" fillId="0" borderId="0" xfId="0" applyNumberFormat="1" applyFont="1" applyFill="1" applyBorder="1" applyAlignment="1" applyProtection="1">
      <alignment vertical="center" wrapText="1"/>
      <protection/>
    </xf>
    <xf numFmtId="184" fontId="6" fillId="0" borderId="15" xfId="0" applyNumberFormat="1" applyFont="1" applyFill="1" applyBorder="1" applyAlignment="1" applyProtection="1">
      <alignment vertical="center" wrapText="1"/>
      <protection/>
    </xf>
    <xf numFmtId="0" fontId="11" fillId="0" borderId="0" xfId="0" applyFont="1" applyFill="1" applyAlignment="1" applyProtection="1">
      <alignment vertical="center"/>
      <protection/>
    </xf>
    <xf numFmtId="0" fontId="19" fillId="0" borderId="0" xfId="0" applyFont="1" applyAlignment="1" applyProtection="1">
      <alignment horizontal="center" vertical="center"/>
      <protection/>
    </xf>
    <xf numFmtId="0" fontId="21" fillId="0" borderId="0" xfId="0" applyFont="1" applyFill="1" applyAlignment="1" applyProtection="1">
      <alignment vertical="center"/>
      <protection/>
    </xf>
    <xf numFmtId="0" fontId="112" fillId="0" borderId="0" xfId="0" applyFont="1" applyFill="1" applyAlignment="1" applyProtection="1">
      <alignment vertical="center"/>
      <protection/>
    </xf>
    <xf numFmtId="0" fontId="112" fillId="0" borderId="0" xfId="0" applyFont="1" applyAlignment="1" applyProtection="1">
      <alignment vertical="center"/>
      <protection/>
    </xf>
    <xf numFmtId="0" fontId="11" fillId="0" borderId="0"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15" xfId="0" applyFont="1" applyFill="1" applyBorder="1" applyAlignment="1" applyProtection="1">
      <alignment vertical="center"/>
      <protection/>
    </xf>
    <xf numFmtId="0" fontId="102" fillId="0" borderId="0" xfId="0" applyFont="1" applyFill="1" applyAlignment="1" applyProtection="1">
      <alignment vertical="center"/>
      <protection/>
    </xf>
    <xf numFmtId="0" fontId="102"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19" fillId="0" borderId="0" xfId="0" applyFont="1" applyFill="1" applyBorder="1" applyAlignment="1" applyProtection="1">
      <alignment vertical="center" wrapText="1"/>
      <protection/>
    </xf>
    <xf numFmtId="0" fontId="14" fillId="0" borderId="0" xfId="0" applyFont="1" applyFill="1" applyAlignment="1" applyProtection="1">
      <alignment vertical="center"/>
      <protection/>
    </xf>
    <xf numFmtId="0" fontId="19" fillId="0" borderId="0" xfId="0" applyFont="1" applyBorder="1" applyAlignment="1" applyProtection="1">
      <alignment vertical="center"/>
      <protection/>
    </xf>
    <xf numFmtId="0" fontId="19" fillId="0" borderId="0" xfId="0" applyFont="1" applyBorder="1" applyAlignment="1" applyProtection="1">
      <alignment horizontal="center" vertical="center"/>
      <protection/>
    </xf>
    <xf numFmtId="190" fontId="18" fillId="0" borderId="0" xfId="50" applyNumberFormat="1" applyFont="1" applyFill="1" applyBorder="1" applyAlignment="1" applyProtection="1">
      <alignment horizontal="center" vertical="center"/>
      <protection/>
    </xf>
    <xf numFmtId="190" fontId="11" fillId="0" borderId="46" xfId="0" applyNumberFormat="1" applyFont="1" applyFill="1" applyBorder="1" applyAlignment="1" applyProtection="1">
      <alignment horizontal="center" vertical="center"/>
      <protection/>
    </xf>
    <xf numFmtId="0" fontId="26" fillId="0" borderId="0" xfId="0" applyFont="1" applyAlignment="1" applyProtection="1">
      <alignment vertical="top" wrapText="1"/>
      <protection/>
    </xf>
    <xf numFmtId="0" fontId="20" fillId="0" borderId="0" xfId="0" applyFont="1" applyAlignment="1" applyProtection="1">
      <alignment vertical="center"/>
      <protection/>
    </xf>
    <xf numFmtId="0" fontId="113" fillId="0" borderId="0" xfId="0" applyFont="1" applyAlignment="1" applyProtection="1">
      <alignment horizontal="left"/>
      <protection/>
    </xf>
    <xf numFmtId="0" fontId="104" fillId="0" borderId="0" xfId="0" applyFont="1" applyAlignment="1" applyProtection="1">
      <alignment horizontal="left" vertical="center" indent="2"/>
      <protection/>
    </xf>
    <xf numFmtId="0" fontId="114" fillId="0" borderId="0" xfId="0" applyFont="1" applyAlignment="1" applyProtection="1">
      <alignment vertical="center"/>
      <protection/>
    </xf>
    <xf numFmtId="184" fontId="10" fillId="0" borderId="47" xfId="0" applyNumberFormat="1" applyFont="1" applyFill="1" applyBorder="1" applyAlignment="1" applyProtection="1">
      <alignment vertical="center" wrapText="1"/>
      <protection/>
    </xf>
    <xf numFmtId="184" fontId="10" fillId="0" borderId="44" xfId="0" applyNumberFormat="1" applyFont="1" applyFill="1" applyBorder="1" applyAlignment="1" applyProtection="1">
      <alignment vertical="center" wrapText="1"/>
      <protection/>
    </xf>
    <xf numFmtId="0" fontId="102" fillId="0" borderId="27" xfId="0" applyFont="1" applyBorder="1" applyAlignment="1" applyProtection="1">
      <alignment horizontal="center" vertical="center" wrapText="1"/>
      <protection/>
    </xf>
    <xf numFmtId="0" fontId="102" fillId="0" borderId="27" xfId="0" applyFont="1" applyFill="1" applyBorder="1" applyAlignment="1" applyProtection="1">
      <alignment horizontal="center" vertical="center" wrapText="1"/>
      <protection/>
    </xf>
    <xf numFmtId="0" fontId="102" fillId="0" borderId="29" xfId="0" applyFont="1" applyFill="1" applyBorder="1" applyAlignment="1" applyProtection="1">
      <alignment horizontal="center" vertical="center" wrapText="1"/>
      <protection/>
    </xf>
    <xf numFmtId="0" fontId="102" fillId="0" borderId="22" xfId="0" applyFont="1" applyFill="1" applyBorder="1" applyAlignment="1" applyProtection="1">
      <alignment horizontal="center" vertical="center" wrapText="1"/>
      <protection/>
    </xf>
    <xf numFmtId="0" fontId="102" fillId="0" borderId="26" xfId="0" applyFont="1" applyFill="1" applyBorder="1" applyAlignment="1" applyProtection="1">
      <alignment horizontal="center" vertical="center" wrapText="1"/>
      <protection/>
    </xf>
    <xf numFmtId="0" fontId="102" fillId="0" borderId="29" xfId="0" applyFont="1" applyBorder="1" applyAlignment="1" applyProtection="1">
      <alignment horizontal="center" vertical="center" wrapText="1"/>
      <protection/>
    </xf>
    <xf numFmtId="0" fontId="102" fillId="0" borderId="22" xfId="0" applyFont="1" applyBorder="1" applyAlignment="1" applyProtection="1">
      <alignment horizontal="center" vertical="center" wrapText="1"/>
      <protection/>
    </xf>
    <xf numFmtId="0" fontId="102" fillId="0" borderId="26" xfId="0" applyFont="1" applyBorder="1" applyAlignment="1" applyProtection="1">
      <alignment horizontal="center" vertical="center" wrapText="1"/>
      <protection/>
    </xf>
    <xf numFmtId="190" fontId="19" fillId="0" borderId="15" xfId="0" applyNumberFormat="1" applyFont="1" applyFill="1" applyBorder="1" applyAlignment="1" applyProtection="1">
      <alignment vertical="center"/>
      <protection/>
    </xf>
    <xf numFmtId="190" fontId="19" fillId="34" borderId="15" xfId="0" applyNumberFormat="1" applyFont="1" applyFill="1" applyBorder="1" applyAlignment="1" applyProtection="1" quotePrefix="1">
      <alignment horizontal="center" vertical="center" wrapText="1"/>
      <protection/>
    </xf>
    <xf numFmtId="184" fontId="7" fillId="0" borderId="15" xfId="0" applyNumberFormat="1" applyFont="1" applyFill="1" applyBorder="1" applyAlignment="1" applyProtection="1">
      <alignment vertical="center" shrinkToFit="1"/>
      <protection/>
    </xf>
    <xf numFmtId="0" fontId="97" fillId="0" borderId="0" xfId="0" applyFont="1" applyBorder="1" applyAlignment="1" applyProtection="1">
      <alignment vertical="center"/>
      <protection locked="0"/>
    </xf>
    <xf numFmtId="184" fontId="7" fillId="0" borderId="48" xfId="0" applyNumberFormat="1" applyFont="1" applyFill="1" applyBorder="1" applyAlignment="1" applyProtection="1">
      <alignment vertical="center" shrinkToFit="1"/>
      <protection/>
    </xf>
    <xf numFmtId="184" fontId="10" fillId="0" borderId="10" xfId="0" applyNumberFormat="1" applyFont="1" applyFill="1" applyBorder="1" applyAlignment="1" applyProtection="1">
      <alignment horizontal="right" vertical="center" wrapText="1"/>
      <protection/>
    </xf>
    <xf numFmtId="0" fontId="115" fillId="0" borderId="26" xfId="0" applyFont="1" applyBorder="1" applyAlignment="1" applyProtection="1" quotePrefix="1">
      <alignment horizontal="center" vertical="center" wrapText="1"/>
      <protection/>
    </xf>
    <xf numFmtId="0" fontId="115" fillId="33" borderId="26" xfId="0" applyFont="1" applyFill="1" applyBorder="1" applyAlignment="1" applyProtection="1" quotePrefix="1">
      <alignment horizontal="center" vertical="center" wrapText="1"/>
      <protection/>
    </xf>
    <xf numFmtId="0" fontId="115" fillId="0" borderId="49" xfId="0" applyFont="1" applyBorder="1" applyAlignment="1" applyProtection="1" quotePrefix="1">
      <alignment horizontal="center" vertical="center" wrapText="1"/>
      <protection/>
    </xf>
    <xf numFmtId="184" fontId="6" fillId="0" borderId="15" xfId="0" applyNumberFormat="1" applyFont="1" applyFill="1" applyBorder="1" applyAlignment="1" applyProtection="1">
      <alignment vertical="center" shrinkToFit="1"/>
      <protection/>
    </xf>
    <xf numFmtId="0" fontId="97"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vertical="center"/>
      <protection/>
    </xf>
    <xf numFmtId="0" fontId="97" fillId="0" borderId="0" xfId="0" applyFont="1" applyBorder="1" applyAlignment="1" applyProtection="1">
      <alignment vertical="center"/>
      <protection/>
    </xf>
    <xf numFmtId="0" fontId="0" fillId="0" borderId="0" xfId="0" applyAlignment="1" applyProtection="1">
      <alignment vertical="center"/>
      <protection/>
    </xf>
    <xf numFmtId="0" fontId="12" fillId="0" borderId="0" xfId="0" applyFont="1" applyBorder="1" applyAlignment="1" applyProtection="1">
      <alignment vertical="center"/>
      <protection/>
    </xf>
    <xf numFmtId="0" fontId="96" fillId="0" borderId="0" xfId="0" applyFont="1" applyAlignment="1" applyProtection="1">
      <alignment vertical="center"/>
      <protection/>
    </xf>
    <xf numFmtId="0" fontId="115" fillId="0" borderId="0" xfId="0" applyFont="1" applyAlignment="1" applyProtection="1">
      <alignment vertical="center"/>
      <protection/>
    </xf>
    <xf numFmtId="0" fontId="115"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5" fillId="0" borderId="0" xfId="0" applyFont="1" applyAlignment="1" applyProtection="1">
      <alignment horizontal="center" vertical="center"/>
      <protection/>
    </xf>
    <xf numFmtId="0" fontId="115" fillId="0" borderId="0" xfId="0" applyFont="1" applyAlignment="1" applyProtection="1">
      <alignment horizontal="left" vertical="center" shrinkToFit="1"/>
      <protection/>
    </xf>
    <xf numFmtId="0" fontId="115" fillId="0" borderId="0" xfId="0" applyFont="1" applyFill="1" applyAlignment="1" applyProtection="1">
      <alignment vertical="center"/>
      <protection/>
    </xf>
    <xf numFmtId="0" fontId="115" fillId="0" borderId="0" xfId="0" applyFont="1" applyFill="1" applyAlignment="1" applyProtection="1">
      <alignment horizontal="left" vertical="center"/>
      <protection/>
    </xf>
    <xf numFmtId="0" fontId="115" fillId="0" borderId="0" xfId="0" applyFont="1" applyFill="1" applyAlignment="1" applyProtection="1">
      <alignment horizontal="center" vertical="center"/>
      <protection/>
    </xf>
    <xf numFmtId="0" fontId="115"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5" fillId="0" borderId="50" xfId="0" applyFont="1" applyBorder="1" applyAlignment="1" applyProtection="1">
      <alignment horizontal="center" vertical="top" shrinkToFit="1"/>
      <protection/>
    </xf>
    <xf numFmtId="0" fontId="115" fillId="0" borderId="50" xfId="0" applyFont="1" applyBorder="1" applyAlignment="1" applyProtection="1">
      <alignment horizontal="center" vertical="top" wrapText="1"/>
      <protection/>
    </xf>
    <xf numFmtId="0" fontId="115" fillId="0" borderId="51" xfId="0" applyFont="1" applyBorder="1" applyAlignment="1" applyProtection="1">
      <alignment horizontal="center" vertical="top" wrapText="1"/>
      <protection/>
    </xf>
    <xf numFmtId="0" fontId="0" fillId="0" borderId="52" xfId="0" applyFont="1" applyBorder="1" applyAlignment="1" applyProtection="1">
      <alignment horizontal="center" vertical="top" wrapText="1"/>
      <protection/>
    </xf>
    <xf numFmtId="0" fontId="0" fillId="0" borderId="53" xfId="0" applyFont="1" applyBorder="1" applyAlignment="1" applyProtection="1">
      <alignment horizontal="center" vertical="top" wrapText="1"/>
      <protection/>
    </xf>
    <xf numFmtId="0" fontId="115" fillId="0" borderId="17" xfId="0" applyFont="1" applyBorder="1" applyAlignment="1" applyProtection="1">
      <alignment horizontal="left" vertical="center" shrinkToFit="1"/>
      <protection/>
    </xf>
    <xf numFmtId="0" fontId="0" fillId="0" borderId="17" xfId="0" applyFont="1" applyBorder="1" applyAlignment="1" applyProtection="1">
      <alignment horizontal="center" vertical="top" wrapText="1"/>
      <protection/>
    </xf>
    <xf numFmtId="0" fontId="115" fillId="0" borderId="17" xfId="0" applyFont="1" applyBorder="1" applyAlignment="1" applyProtection="1">
      <alignment horizontal="center" vertical="center" wrapText="1"/>
      <protection/>
    </xf>
    <xf numFmtId="0" fontId="115" fillId="0" borderId="54" xfId="0" applyFont="1" applyBorder="1" applyAlignment="1" applyProtection="1">
      <alignment horizontal="center" vertical="center" wrapText="1"/>
      <protection/>
    </xf>
    <xf numFmtId="0" fontId="115" fillId="0" borderId="53" xfId="0" applyFont="1" applyBorder="1" applyAlignment="1" applyProtection="1">
      <alignment horizontal="center" vertical="center" wrapText="1"/>
      <protection/>
    </xf>
    <xf numFmtId="184" fontId="7"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6" fillId="33" borderId="52" xfId="0" applyFont="1" applyFill="1" applyBorder="1" applyAlignment="1" applyProtection="1">
      <alignment horizontal="center" vertical="center" wrapText="1"/>
      <protection/>
    </xf>
    <xf numFmtId="186" fontId="99" fillId="33" borderId="0" xfId="0" applyNumberFormat="1" applyFont="1" applyFill="1" applyBorder="1" applyAlignment="1" applyProtection="1">
      <alignment horizontal="center" vertical="center" wrapText="1"/>
      <protection/>
    </xf>
    <xf numFmtId="38" fontId="117" fillId="0" borderId="55" xfId="50" applyFont="1" applyFill="1" applyBorder="1" applyAlignment="1" applyProtection="1">
      <alignment vertical="center"/>
      <protection/>
    </xf>
    <xf numFmtId="0" fontId="99" fillId="0" borderId="0" xfId="0" applyFont="1" applyAlignment="1" applyProtection="1">
      <alignment horizontal="right" vertical="center"/>
      <protection/>
    </xf>
    <xf numFmtId="184" fontId="99" fillId="0" borderId="0" xfId="0" applyNumberFormat="1" applyFont="1" applyAlignment="1" applyProtection="1">
      <alignment vertical="center"/>
      <protection/>
    </xf>
    <xf numFmtId="0" fontId="118" fillId="0" borderId="0" xfId="0" applyFont="1" applyFill="1" applyAlignment="1" applyProtection="1">
      <alignment vertical="center"/>
      <protection/>
    </xf>
    <xf numFmtId="0" fontId="115"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5" fillId="0" borderId="0" xfId="0" applyFont="1" applyBorder="1" applyAlignment="1" applyProtection="1">
      <alignment horizontal="center" vertical="center" wrapText="1"/>
      <protection/>
    </xf>
    <xf numFmtId="0" fontId="115" fillId="0" borderId="56" xfId="0" applyFont="1" applyBorder="1" applyAlignment="1" applyProtection="1">
      <alignment horizontal="center" vertical="center" wrapText="1"/>
      <protection/>
    </xf>
    <xf numFmtId="0" fontId="115" fillId="0" borderId="18" xfId="0" applyFont="1" applyBorder="1" applyAlignment="1" applyProtection="1">
      <alignment horizontal="center" vertical="center" wrapText="1"/>
      <protection/>
    </xf>
    <xf numFmtId="0" fontId="115" fillId="0" borderId="57" xfId="0" applyFont="1" applyBorder="1" applyAlignment="1" applyProtection="1">
      <alignment horizontal="center" vertical="center" wrapText="1"/>
      <protection/>
    </xf>
    <xf numFmtId="0" fontId="115" fillId="0" borderId="15" xfId="0" applyFont="1" applyBorder="1" applyAlignment="1" applyProtection="1">
      <alignment horizontal="center" vertical="center" wrapText="1"/>
      <protection/>
    </xf>
    <xf numFmtId="0" fontId="115" fillId="33" borderId="57" xfId="0" applyFont="1" applyFill="1" applyBorder="1" applyAlignment="1" applyProtection="1">
      <alignment horizontal="center" vertical="center" wrapText="1"/>
      <protection/>
    </xf>
    <xf numFmtId="0" fontId="115" fillId="33" borderId="15" xfId="0" applyFont="1" applyFill="1" applyBorder="1" applyAlignment="1" applyProtection="1">
      <alignment horizontal="center" vertical="center" wrapText="1"/>
      <protection/>
    </xf>
    <xf numFmtId="0" fontId="115" fillId="33" borderId="0" xfId="0" applyFont="1" applyFill="1" applyBorder="1" applyAlignment="1" applyProtection="1">
      <alignment horizontal="center" vertical="center" wrapText="1"/>
      <protection/>
    </xf>
    <xf numFmtId="0" fontId="115" fillId="33" borderId="56" xfId="0" applyFont="1" applyFill="1" applyBorder="1" applyAlignment="1" applyProtection="1">
      <alignment horizontal="center" vertical="center" wrapText="1"/>
      <protection/>
    </xf>
    <xf numFmtId="0" fontId="115" fillId="33" borderId="18" xfId="0" applyFont="1" applyFill="1" applyBorder="1" applyAlignment="1" applyProtection="1">
      <alignment horizontal="center" vertical="center" wrapText="1"/>
      <protection/>
    </xf>
    <xf numFmtId="0" fontId="115" fillId="0" borderId="58" xfId="0" applyFont="1" applyBorder="1" applyAlignment="1" applyProtection="1">
      <alignment horizontal="center" vertical="center" wrapText="1"/>
      <protection/>
    </xf>
    <xf numFmtId="0" fontId="115" fillId="0" borderId="19" xfId="0" applyFont="1" applyBorder="1" applyAlignment="1" applyProtection="1">
      <alignment horizontal="center" vertical="center" wrapText="1"/>
      <protection/>
    </xf>
    <xf numFmtId="0" fontId="115" fillId="0" borderId="0" xfId="0" applyFont="1" applyAlignment="1" applyProtection="1">
      <alignment horizontal="left" vertical="center"/>
      <protection/>
    </xf>
    <xf numFmtId="0" fontId="115" fillId="0" borderId="17" xfId="0" applyFont="1" applyBorder="1" applyAlignment="1" applyProtection="1">
      <alignment horizontal="left" vertical="center" wrapText="1"/>
      <protection/>
    </xf>
    <xf numFmtId="0" fontId="115" fillId="0" borderId="26" xfId="0" applyFont="1" applyBorder="1" applyAlignment="1" applyProtection="1">
      <alignment horizontal="center" vertical="center" wrapText="1"/>
      <protection/>
    </xf>
    <xf numFmtId="0" fontId="115" fillId="0" borderId="44" xfId="0" applyFont="1" applyBorder="1" applyAlignment="1" applyProtection="1">
      <alignment horizontal="center" vertical="center" wrapText="1"/>
      <protection/>
    </xf>
    <xf numFmtId="0" fontId="115" fillId="0" borderId="49" xfId="0" applyFont="1" applyBorder="1" applyAlignment="1" applyProtection="1">
      <alignment horizontal="center" vertical="center" wrapText="1"/>
      <protection/>
    </xf>
    <xf numFmtId="38" fontId="99"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20" fillId="0" borderId="0" xfId="0" applyFont="1" applyFill="1" applyBorder="1" applyAlignment="1" applyProtection="1">
      <alignment vertical="center"/>
      <protection/>
    </xf>
    <xf numFmtId="184" fontId="10" fillId="35" borderId="47" xfId="0" applyNumberFormat="1" applyFont="1" applyFill="1" applyBorder="1" applyAlignment="1" applyProtection="1">
      <alignment vertical="center" wrapText="1"/>
      <protection locked="0"/>
    </xf>
    <xf numFmtId="184" fontId="10" fillId="35" borderId="44" xfId="0" applyNumberFormat="1" applyFont="1" applyFill="1" applyBorder="1" applyAlignment="1" applyProtection="1">
      <alignment vertical="center" wrapText="1"/>
      <protection locked="0"/>
    </xf>
    <xf numFmtId="190" fontId="11" fillId="35" borderId="59" xfId="0" applyNumberFormat="1" applyFont="1" applyFill="1" applyBorder="1" applyAlignment="1" applyProtection="1">
      <alignment horizontal="center" vertical="center"/>
      <protection/>
    </xf>
    <xf numFmtId="0" fontId="115" fillId="35" borderId="56" xfId="0" applyFont="1" applyFill="1" applyBorder="1" applyAlignment="1" applyProtection="1">
      <alignment horizontal="center" vertical="center" wrapText="1"/>
      <protection locked="0"/>
    </xf>
    <xf numFmtId="0" fontId="115" fillId="35" borderId="57" xfId="0" applyFont="1" applyFill="1" applyBorder="1" applyAlignment="1" applyProtection="1">
      <alignment horizontal="center" vertical="center" wrapText="1"/>
      <protection locked="0"/>
    </xf>
    <xf numFmtId="0" fontId="115" fillId="35" borderId="58" xfId="0" applyFont="1" applyFill="1" applyBorder="1" applyAlignment="1" applyProtection="1">
      <alignment horizontal="center" vertical="center" wrapText="1"/>
      <protection locked="0"/>
    </xf>
    <xf numFmtId="0" fontId="99" fillId="35" borderId="20" xfId="0" applyFont="1" applyFill="1" applyBorder="1" applyAlignment="1" applyProtection="1">
      <alignment horizontal="left" vertical="center" wrapText="1"/>
      <protection locked="0"/>
    </xf>
    <xf numFmtId="0" fontId="99" fillId="35" borderId="18" xfId="0" applyFont="1" applyFill="1" applyBorder="1" applyAlignment="1" applyProtection="1">
      <alignment horizontal="left" vertical="center" wrapText="1"/>
      <protection locked="0"/>
    </xf>
    <xf numFmtId="188" fontId="7" fillId="35" borderId="18" xfId="0" applyNumberFormat="1" applyFont="1" applyFill="1" applyBorder="1" applyAlignment="1" applyProtection="1">
      <alignment vertical="center" shrinkToFit="1"/>
      <protection locked="0"/>
    </xf>
    <xf numFmtId="185" fontId="7" fillId="35" borderId="18" xfId="0" applyNumberFormat="1" applyFont="1" applyFill="1" applyBorder="1" applyAlignment="1" applyProtection="1">
      <alignment horizontal="center" vertical="center" shrinkToFit="1"/>
      <protection locked="0"/>
    </xf>
    <xf numFmtId="188" fontId="7" fillId="35" borderId="15" xfId="0" applyNumberFormat="1" applyFont="1" applyFill="1" applyBorder="1" applyAlignment="1" applyProtection="1">
      <alignment vertical="center" shrinkToFit="1"/>
      <protection locked="0"/>
    </xf>
    <xf numFmtId="0" fontId="99" fillId="35" borderId="15" xfId="0" applyFont="1" applyFill="1" applyBorder="1" applyAlignment="1" applyProtection="1">
      <alignment horizontal="left" vertical="center" wrapText="1"/>
      <protection locked="0"/>
    </xf>
    <xf numFmtId="0" fontId="7" fillId="35" borderId="15" xfId="0" applyFont="1" applyFill="1" applyBorder="1" applyAlignment="1" applyProtection="1">
      <alignment horizontal="left" vertical="center" wrapText="1"/>
      <protection locked="0"/>
    </xf>
    <xf numFmtId="0" fontId="99" fillId="35" borderId="19" xfId="0" applyFont="1" applyFill="1" applyBorder="1" applyAlignment="1" applyProtection="1">
      <alignment horizontal="left" vertical="center" wrapText="1"/>
      <protection locked="0"/>
    </xf>
    <xf numFmtId="188" fontId="7" fillId="35" borderId="19" xfId="0" applyNumberFormat="1" applyFont="1" applyFill="1" applyBorder="1" applyAlignment="1" applyProtection="1">
      <alignment vertical="center" shrinkToFit="1"/>
      <protection locked="0"/>
    </xf>
    <xf numFmtId="185" fontId="7" fillId="35" borderId="19" xfId="0" applyNumberFormat="1" applyFont="1" applyFill="1" applyBorder="1" applyAlignment="1" applyProtection="1">
      <alignment horizontal="center" vertical="center" shrinkToFit="1"/>
      <protection locked="0"/>
    </xf>
    <xf numFmtId="184" fontId="7" fillId="35" borderId="18" xfId="0" applyNumberFormat="1" applyFont="1" applyFill="1" applyBorder="1" applyAlignment="1" applyProtection="1">
      <alignment vertical="center" shrinkToFit="1"/>
      <protection locked="0"/>
    </xf>
    <xf numFmtId="184" fontId="7" fillId="35" borderId="19" xfId="0" applyNumberFormat="1" applyFont="1" applyFill="1" applyBorder="1" applyAlignment="1" applyProtection="1">
      <alignment vertical="center" shrinkToFit="1"/>
      <protection locked="0"/>
    </xf>
    <xf numFmtId="0" fontId="0" fillId="35" borderId="60" xfId="0" applyFont="1" applyFill="1" applyBorder="1" applyAlignment="1" applyProtection="1">
      <alignment horizontal="center" vertical="center"/>
      <protection locked="0"/>
    </xf>
    <xf numFmtId="0" fontId="0" fillId="35" borderId="61" xfId="0" applyFont="1" applyFill="1" applyBorder="1" applyAlignment="1" applyProtection="1">
      <alignment horizontal="center" vertical="center"/>
      <protection locked="0"/>
    </xf>
    <xf numFmtId="0" fontId="115" fillId="35" borderId="62" xfId="0" applyFont="1" applyFill="1" applyBorder="1" applyAlignment="1" applyProtection="1">
      <alignment horizontal="center" vertical="center" wrapText="1"/>
      <protection locked="0"/>
    </xf>
    <xf numFmtId="188" fontId="7" fillId="35" borderId="20" xfId="0" applyNumberFormat="1" applyFont="1" applyFill="1" applyBorder="1" applyAlignment="1" applyProtection="1">
      <alignment vertical="center" shrinkToFit="1"/>
      <protection locked="0"/>
    </xf>
    <xf numFmtId="185" fontId="7" fillId="35" borderId="20" xfId="0" applyNumberFormat="1" applyFont="1" applyFill="1" applyBorder="1" applyAlignment="1" applyProtection="1">
      <alignment horizontal="center" vertical="center" shrinkToFit="1"/>
      <protection locked="0"/>
    </xf>
    <xf numFmtId="185" fontId="7" fillId="35" borderId="15" xfId="0" applyNumberFormat="1" applyFont="1" applyFill="1" applyBorder="1" applyAlignment="1" applyProtection="1">
      <alignment horizontal="center" vertical="center" shrinkToFit="1"/>
      <protection locked="0"/>
    </xf>
    <xf numFmtId="184" fontId="7" fillId="35" borderId="20" xfId="0" applyNumberFormat="1" applyFont="1" applyFill="1" applyBorder="1" applyAlignment="1" applyProtection="1">
      <alignment vertical="center" shrinkToFit="1"/>
      <protection locked="0"/>
    </xf>
    <xf numFmtId="184" fontId="7" fillId="35" borderId="15" xfId="0" applyNumberFormat="1" applyFont="1" applyFill="1" applyBorder="1" applyAlignment="1" applyProtection="1">
      <alignment vertical="center" shrinkToFit="1"/>
      <protection locked="0"/>
    </xf>
    <xf numFmtId="0" fontId="0" fillId="35" borderId="63" xfId="0" applyFont="1" applyFill="1" applyBorder="1" applyAlignment="1" applyProtection="1">
      <alignment horizontal="center" vertical="center"/>
      <protection locked="0"/>
    </xf>
    <xf numFmtId="0" fontId="0" fillId="35" borderId="64" xfId="0" applyFont="1" applyFill="1" applyBorder="1" applyAlignment="1" applyProtection="1">
      <alignment horizontal="center" vertical="center"/>
      <protection locked="0"/>
    </xf>
    <xf numFmtId="0" fontId="99" fillId="35" borderId="44" xfId="0" applyFont="1" applyFill="1" applyBorder="1" applyAlignment="1" applyProtection="1">
      <alignment horizontal="left" vertical="center" wrapText="1"/>
      <protection locked="0"/>
    </xf>
    <xf numFmtId="0" fontId="99" fillId="35" borderId="49" xfId="0" applyFont="1" applyFill="1" applyBorder="1" applyAlignment="1" applyProtection="1">
      <alignment horizontal="left" vertical="center" wrapText="1"/>
      <protection locked="0"/>
    </xf>
    <xf numFmtId="0" fontId="0" fillId="35" borderId="65" xfId="0" applyFont="1" applyFill="1" applyBorder="1" applyAlignment="1" applyProtection="1">
      <alignment horizontal="center" vertical="center"/>
      <protection locked="0"/>
    </xf>
    <xf numFmtId="0" fontId="0" fillId="35" borderId="66" xfId="0" applyFont="1" applyFill="1" applyBorder="1" applyAlignment="1" applyProtection="1">
      <alignment horizontal="center" vertical="center"/>
      <protection locked="0"/>
    </xf>
    <xf numFmtId="0" fontId="99" fillId="35" borderId="26" xfId="0" applyFont="1" applyFill="1" applyBorder="1" applyAlignment="1" applyProtection="1">
      <alignment horizontal="left" vertical="center" wrapText="1"/>
      <protection locked="0"/>
    </xf>
    <xf numFmtId="184" fontId="99" fillId="35" borderId="20" xfId="0" applyNumberFormat="1" applyFont="1" applyFill="1" applyBorder="1" applyAlignment="1" applyProtection="1">
      <alignment vertical="center" shrinkToFit="1"/>
      <protection locked="0"/>
    </xf>
    <xf numFmtId="201" fontId="119" fillId="0" borderId="0" xfId="0" applyNumberFormat="1" applyFont="1" applyFill="1" applyAlignment="1" applyProtection="1">
      <alignment vertical="center"/>
      <protection/>
    </xf>
    <xf numFmtId="201" fontId="24" fillId="0" borderId="0" xfId="0" applyNumberFormat="1" applyFont="1" applyAlignment="1" applyProtection="1">
      <alignment vertical="center"/>
      <protection/>
    </xf>
    <xf numFmtId="0" fontId="115" fillId="0" borderId="67" xfId="0" applyFont="1" applyBorder="1" applyAlignment="1" applyProtection="1">
      <alignment horizontal="center" vertical="top" wrapText="1"/>
      <protection locked="0"/>
    </xf>
    <xf numFmtId="0" fontId="115" fillId="0" borderId="68" xfId="0" applyFont="1" applyBorder="1" applyAlignment="1" applyProtection="1">
      <alignment horizontal="center" vertical="center" wrapText="1"/>
      <protection locked="0"/>
    </xf>
    <xf numFmtId="0" fontId="97" fillId="0" borderId="0" xfId="0" applyFont="1" applyFill="1" applyBorder="1" applyAlignment="1" applyProtection="1">
      <alignment vertical="center"/>
      <protection/>
    </xf>
    <xf numFmtId="38" fontId="0" fillId="0" borderId="15" xfId="50" applyFont="1" applyBorder="1" applyAlignment="1">
      <alignment horizontal="center" vertical="center"/>
    </xf>
    <xf numFmtId="38" fontId="0" fillId="0" borderId="15" xfId="50" applyFont="1" applyBorder="1" applyAlignment="1" quotePrefix="1">
      <alignment vertical="center"/>
    </xf>
    <xf numFmtId="38" fontId="0" fillId="0" borderId="15" xfId="50" applyFont="1" applyBorder="1" applyAlignment="1">
      <alignment vertical="center"/>
    </xf>
    <xf numFmtId="38" fontId="0" fillId="0" borderId="0" xfId="50" applyFont="1" applyAlignment="1">
      <alignment vertical="center"/>
    </xf>
    <xf numFmtId="0" fontId="11" fillId="0" borderId="18" xfId="0" applyFont="1" applyBorder="1" applyAlignment="1" applyProtection="1">
      <alignment horizontal="center" vertical="center"/>
      <protection/>
    </xf>
    <xf numFmtId="184" fontId="10" fillId="0" borderId="69" xfId="0" applyNumberFormat="1" applyFont="1" applyFill="1" applyBorder="1" applyAlignment="1" applyProtection="1">
      <alignment horizontal="right" vertical="center" wrapText="1"/>
      <protection/>
    </xf>
    <xf numFmtId="0" fontId="10" fillId="0" borderId="69" xfId="0" applyFont="1" applyBorder="1" applyAlignment="1" applyProtection="1">
      <alignment horizontal="center" vertical="center"/>
      <protection/>
    </xf>
    <xf numFmtId="203" fontId="27" fillId="36" borderId="35" xfId="0" applyNumberFormat="1" applyFont="1" applyFill="1" applyBorder="1" applyAlignment="1" applyProtection="1">
      <alignment horizontal="center" vertical="center"/>
      <protection locked="0"/>
    </xf>
    <xf numFmtId="38" fontId="0" fillId="0" borderId="15" xfId="50" applyFont="1" applyBorder="1" applyAlignment="1">
      <alignment horizontal="center" vertical="center"/>
    </xf>
    <xf numFmtId="40" fontId="0" fillId="0" borderId="15" xfId="50" applyNumberFormat="1" applyFont="1" applyBorder="1" applyAlignment="1">
      <alignment horizontal="center" vertical="center"/>
    </xf>
    <xf numFmtId="40" fontId="0" fillId="0" borderId="15" xfId="50" applyNumberFormat="1" applyFont="1" applyBorder="1" applyAlignment="1" quotePrefix="1">
      <alignment vertical="center"/>
    </xf>
    <xf numFmtId="40" fontId="0" fillId="0" borderId="15" xfId="50" applyNumberFormat="1" applyFont="1" applyBorder="1" applyAlignment="1">
      <alignment vertical="center"/>
    </xf>
    <xf numFmtId="40" fontId="0" fillId="0" borderId="0" xfId="50" applyNumberFormat="1" applyFont="1" applyAlignment="1">
      <alignment vertical="center"/>
    </xf>
    <xf numFmtId="38" fontId="0" fillId="0" borderId="15" xfId="50" applyFont="1" applyBorder="1" applyAlignment="1" quotePrefix="1">
      <alignment horizontal="center" vertical="center"/>
    </xf>
    <xf numFmtId="204" fontId="11" fillId="0" borderId="33" xfId="0" applyNumberFormat="1" applyFont="1" applyFill="1" applyBorder="1" applyAlignment="1" applyProtection="1">
      <alignment horizontal="center" vertical="center"/>
      <protection/>
    </xf>
    <xf numFmtId="38" fontId="0" fillId="0" borderId="15" xfId="50" applyFont="1" applyBorder="1" applyAlignment="1" applyProtection="1">
      <alignment vertical="center" wrapText="1"/>
      <protection/>
    </xf>
    <xf numFmtId="0" fontId="0" fillId="0" borderId="15" xfId="0" applyBorder="1" applyAlignment="1" applyProtection="1">
      <alignment horizontal="center" vertical="center" wrapText="1"/>
      <protection/>
    </xf>
    <xf numFmtId="0" fontId="98" fillId="0" borderId="0" xfId="0" applyFont="1" applyBorder="1" applyAlignment="1" applyProtection="1">
      <alignmen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203" fontId="0" fillId="0" borderId="15" xfId="50" applyNumberFormat="1" applyFont="1" applyBorder="1" applyAlignment="1" applyProtection="1">
      <alignment horizontal="center" vertical="center" wrapText="1"/>
      <protection/>
    </xf>
    <xf numFmtId="38" fontId="0" fillId="0" borderId="15" xfId="50" applyFont="1" applyFill="1" applyBorder="1" applyAlignment="1" applyProtection="1">
      <alignment vertical="center" wrapText="1"/>
      <protection/>
    </xf>
    <xf numFmtId="0" fontId="0" fillId="0" borderId="15" xfId="0" applyFill="1" applyBorder="1" applyAlignment="1" applyProtection="1">
      <alignment vertical="center" wrapText="1"/>
      <protection/>
    </xf>
    <xf numFmtId="0" fontId="120" fillId="0" borderId="0" xfId="0" applyFont="1" applyFill="1" applyAlignment="1" applyProtection="1">
      <alignment vertical="center"/>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35" borderId="15" xfId="50" applyFont="1" applyFill="1" applyBorder="1" applyAlignment="1" applyProtection="1">
      <alignment vertical="center" wrapText="1"/>
      <protection locked="0"/>
    </xf>
    <xf numFmtId="38" fontId="0" fillId="0" borderId="15" xfId="50" applyFont="1" applyBorder="1" applyAlignment="1" applyProtection="1">
      <alignment horizontal="center" vertical="center" wrapText="1"/>
      <protection/>
    </xf>
    <xf numFmtId="0" fontId="0" fillId="0" borderId="0" xfId="0" applyAlignment="1" applyProtection="1">
      <alignment vertical="center"/>
      <protection/>
    </xf>
    <xf numFmtId="38" fontId="0" fillId="0" borderId="0" xfId="50" applyFont="1" applyAlignment="1" applyProtection="1">
      <alignment vertical="center"/>
      <protection/>
    </xf>
    <xf numFmtId="38" fontId="0" fillId="0" borderId="0" xfId="50" applyFont="1" applyAlignment="1" applyProtection="1">
      <alignment horizontal="right" vertical="center" wrapText="1"/>
      <protection/>
    </xf>
    <xf numFmtId="0" fontId="28" fillId="0" borderId="0" xfId="0" applyFont="1" applyAlignment="1" applyProtection="1">
      <alignment vertical="center"/>
      <protection/>
    </xf>
    <xf numFmtId="0" fontId="17" fillId="0" borderId="10" xfId="0" applyNumberFormat="1" applyFont="1" applyBorder="1" applyAlignment="1" applyProtection="1">
      <alignment horizontal="center" vertical="center"/>
      <protection/>
    </xf>
    <xf numFmtId="0" fontId="17" fillId="0" borderId="11" xfId="0" applyNumberFormat="1" applyFont="1" applyBorder="1" applyAlignment="1" applyProtection="1">
      <alignment horizontal="center" vertical="center"/>
      <protection/>
    </xf>
    <xf numFmtId="0" fontId="17" fillId="0" borderId="12" xfId="0" applyNumberFormat="1" applyFont="1" applyBorder="1" applyAlignment="1" applyProtection="1">
      <alignment horizontal="center" vertical="center"/>
      <protection/>
    </xf>
    <xf numFmtId="0" fontId="17" fillId="0" borderId="70" xfId="0" applyNumberFormat="1" applyFont="1" applyBorder="1" applyAlignment="1" applyProtection="1">
      <alignment horizontal="center" vertical="center"/>
      <protection/>
    </xf>
    <xf numFmtId="0" fontId="17" fillId="0" borderId="71" xfId="0" applyNumberFormat="1" applyFont="1" applyBorder="1" applyAlignment="1" applyProtection="1">
      <alignment horizontal="center" vertical="center"/>
      <protection/>
    </xf>
    <xf numFmtId="0" fontId="17" fillId="0" borderId="72" xfId="0" applyNumberFormat="1" applyFont="1" applyBorder="1" applyAlignment="1" applyProtection="1">
      <alignment horizontal="center" vertical="center"/>
      <protection/>
    </xf>
    <xf numFmtId="0" fontId="17" fillId="0" borderId="11" xfId="0" applyNumberFormat="1" applyFont="1" applyFill="1" applyBorder="1" applyAlignment="1" applyProtection="1">
      <alignment horizontal="center" vertical="center"/>
      <protection/>
    </xf>
    <xf numFmtId="0" fontId="19" fillId="0" borderId="43" xfId="0" applyFont="1" applyFill="1" applyBorder="1" applyAlignment="1" applyProtection="1">
      <alignment vertical="center"/>
      <protection/>
    </xf>
    <xf numFmtId="0" fontId="19" fillId="0" borderId="73" xfId="0" applyFont="1" applyFill="1" applyBorder="1" applyAlignment="1" applyProtection="1">
      <alignment vertical="center"/>
      <protection/>
    </xf>
    <xf numFmtId="0" fontId="19" fillId="0" borderId="45" xfId="0" applyFont="1" applyFill="1" applyBorder="1" applyAlignment="1" applyProtection="1">
      <alignment vertical="center"/>
      <protection/>
    </xf>
    <xf numFmtId="0" fontId="22" fillId="33" borderId="28" xfId="0" applyFont="1" applyFill="1" applyBorder="1" applyAlignment="1" applyProtection="1">
      <alignment horizontal="center" vertical="center"/>
      <protection/>
    </xf>
    <xf numFmtId="190" fontId="22" fillId="33" borderId="0" xfId="0" applyNumberFormat="1" applyFont="1" applyFill="1" applyBorder="1" applyAlignment="1" applyProtection="1">
      <alignment horizontal="center" vertical="center"/>
      <protection/>
    </xf>
    <xf numFmtId="0" fontId="121" fillId="0" borderId="0" xfId="0" applyFont="1" applyAlignment="1" applyProtection="1">
      <alignment vertical="center"/>
      <protection/>
    </xf>
    <xf numFmtId="0" fontId="17" fillId="0" borderId="74" xfId="0" applyNumberFormat="1" applyFont="1" applyFill="1" applyBorder="1" applyAlignment="1" applyProtection="1">
      <alignment horizontal="center" vertical="center"/>
      <protection/>
    </xf>
    <xf numFmtId="0" fontId="122" fillId="0" borderId="0" xfId="0" applyFont="1" applyAlignment="1" applyProtection="1">
      <alignment vertical="center"/>
      <protection/>
    </xf>
    <xf numFmtId="38" fontId="122" fillId="35" borderId="15" xfId="50" applyFont="1" applyFill="1" applyBorder="1" applyAlignment="1" applyProtection="1">
      <alignment vertical="center" wrapText="1"/>
      <protection locked="0"/>
    </xf>
    <xf numFmtId="0" fontId="98" fillId="0" borderId="0" xfId="0" applyFont="1" applyAlignment="1" applyProtection="1">
      <alignment vertical="center"/>
      <protection/>
    </xf>
    <xf numFmtId="0" fontId="98" fillId="0" borderId="0" xfId="0" applyFont="1" applyAlignment="1" applyProtection="1">
      <alignment vertical="center"/>
      <protection/>
    </xf>
    <xf numFmtId="0" fontId="97" fillId="0" borderId="0" xfId="0" applyFont="1" applyAlignment="1" applyProtection="1">
      <alignment vertical="center"/>
      <protection/>
    </xf>
    <xf numFmtId="189" fontId="5" fillId="33" borderId="0" xfId="0" applyNumberFormat="1" applyFont="1" applyFill="1" applyBorder="1" applyAlignment="1" applyProtection="1">
      <alignment horizontal="left" vertical="center"/>
      <protection/>
    </xf>
    <xf numFmtId="0" fontId="97" fillId="33" borderId="0" xfId="0" applyFont="1" applyFill="1" applyAlignment="1" applyProtection="1">
      <alignment vertical="center"/>
      <protection/>
    </xf>
    <xf numFmtId="0" fontId="28"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123" fillId="35" borderId="27" xfId="0" applyFont="1" applyFill="1" applyBorder="1" applyAlignment="1" applyProtection="1">
      <alignment horizontal="left" vertical="center"/>
      <protection/>
    </xf>
    <xf numFmtId="0" fontId="124" fillId="35" borderId="28" xfId="0" applyFont="1" applyFill="1" applyBorder="1" applyAlignment="1" applyProtection="1">
      <alignment vertical="center"/>
      <protection/>
    </xf>
    <xf numFmtId="0" fontId="97" fillId="35" borderId="28" xfId="0" applyFont="1" applyFill="1" applyBorder="1" applyAlignment="1" applyProtection="1">
      <alignment vertical="center"/>
      <protection/>
    </xf>
    <xf numFmtId="0" fontId="97" fillId="35" borderId="29" xfId="0" applyFont="1" applyFill="1" applyBorder="1" applyAlignment="1" applyProtection="1">
      <alignment vertical="center"/>
      <protection/>
    </xf>
    <xf numFmtId="0" fontId="123" fillId="35" borderId="75" xfId="0" applyFont="1" applyFill="1" applyBorder="1" applyAlignment="1" applyProtection="1">
      <alignment vertical="center"/>
      <protection/>
    </xf>
    <xf numFmtId="0" fontId="124" fillId="35" borderId="0" xfId="0" applyFont="1" applyFill="1" applyBorder="1" applyAlignment="1" applyProtection="1">
      <alignment vertical="center"/>
      <protection/>
    </xf>
    <xf numFmtId="0" fontId="97" fillId="35" borderId="0" xfId="0" applyFont="1" applyFill="1" applyBorder="1" applyAlignment="1" applyProtection="1">
      <alignment vertical="center"/>
      <protection/>
    </xf>
    <xf numFmtId="0" fontId="97" fillId="35" borderId="35" xfId="0" applyFont="1" applyFill="1" applyBorder="1" applyAlignment="1" applyProtection="1">
      <alignment vertical="center"/>
      <protection/>
    </xf>
    <xf numFmtId="0" fontId="97" fillId="35" borderId="22" xfId="0" applyFont="1" applyFill="1" applyBorder="1" applyAlignment="1" applyProtection="1">
      <alignment vertical="center"/>
      <protection/>
    </xf>
    <xf numFmtId="0" fontId="97" fillId="35" borderId="32" xfId="0" applyFont="1" applyFill="1" applyBorder="1" applyAlignment="1" applyProtection="1">
      <alignment vertical="center"/>
      <protection/>
    </xf>
    <xf numFmtId="0" fontId="97" fillId="35" borderId="26" xfId="0" applyFont="1" applyFill="1" applyBorder="1" applyAlignment="1" applyProtection="1">
      <alignment vertical="center"/>
      <protection/>
    </xf>
    <xf numFmtId="0" fontId="5" fillId="33" borderId="0" xfId="0" applyFont="1" applyFill="1" applyAlignment="1" applyProtection="1">
      <alignment vertical="center"/>
      <protection/>
    </xf>
    <xf numFmtId="0" fontId="124" fillId="0" borderId="0" xfId="0" applyFont="1" applyAlignment="1" applyProtection="1">
      <alignment vertical="center"/>
      <protection/>
    </xf>
    <xf numFmtId="0" fontId="5" fillId="35" borderId="27" xfId="0" applyFont="1" applyFill="1" applyBorder="1" applyAlignment="1" applyProtection="1">
      <alignment vertical="center"/>
      <protection/>
    </xf>
    <xf numFmtId="0" fontId="5" fillId="35" borderId="29" xfId="0" applyFont="1" applyFill="1" applyBorder="1" applyAlignment="1" applyProtection="1">
      <alignment vertical="center"/>
      <protection/>
    </xf>
    <xf numFmtId="0" fontId="5" fillId="35" borderId="75" xfId="0" applyFont="1" applyFill="1" applyBorder="1" applyAlignment="1" applyProtection="1">
      <alignment vertical="center"/>
      <protection/>
    </xf>
    <xf numFmtId="0" fontId="5" fillId="35" borderId="35" xfId="0" applyFont="1" applyFill="1" applyBorder="1" applyAlignment="1" applyProtection="1">
      <alignment vertical="center"/>
      <protection/>
    </xf>
    <xf numFmtId="0" fontId="27" fillId="35" borderId="75" xfId="0" applyFont="1" applyFill="1" applyBorder="1" applyAlignment="1" applyProtection="1">
      <alignment horizontal="right" vertical="center"/>
      <protection/>
    </xf>
    <xf numFmtId="0" fontId="124"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28" xfId="0" applyFont="1" applyFill="1" applyBorder="1" applyAlignment="1" applyProtection="1">
      <alignment vertical="center"/>
      <protection/>
    </xf>
    <xf numFmtId="0" fontId="123"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8" fillId="0" borderId="0" xfId="0" applyFont="1" applyAlignment="1" applyProtection="1">
      <alignment horizontal="left" vertical="center"/>
      <protection/>
    </xf>
    <xf numFmtId="0" fontId="97" fillId="0" borderId="0" xfId="0" applyFont="1" applyAlignment="1" applyProtection="1">
      <alignment horizontal="left" vertical="center"/>
      <protection/>
    </xf>
    <xf numFmtId="0" fontId="125" fillId="33"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97" fillId="0" borderId="0" xfId="0" applyFont="1" applyFill="1" applyBorder="1" applyAlignment="1" applyProtection="1">
      <alignment horizontal="center" vertical="center"/>
      <protection/>
    </xf>
    <xf numFmtId="0" fontId="97" fillId="0" borderId="0" xfId="0" applyFont="1" applyBorder="1" applyAlignment="1" applyProtection="1">
      <alignment horizontal="center" vertical="center"/>
      <protection/>
    </xf>
    <xf numFmtId="0" fontId="126" fillId="0" borderId="0" xfId="0" applyFont="1" applyBorder="1" applyAlignment="1" applyProtection="1">
      <alignment vertical="center"/>
      <protection/>
    </xf>
    <xf numFmtId="0" fontId="115" fillId="0" borderId="0" xfId="0" applyFont="1" applyBorder="1" applyAlignment="1" applyProtection="1">
      <alignment vertical="center"/>
      <protection/>
    </xf>
    <xf numFmtId="0" fontId="115" fillId="0" borderId="0" xfId="0" applyFont="1" applyBorder="1" applyAlignment="1" applyProtection="1">
      <alignment horizontal="center" vertical="center"/>
      <protection/>
    </xf>
    <xf numFmtId="0" fontId="97" fillId="0" borderId="0" xfId="0" applyFont="1" applyFill="1" applyAlignment="1" applyProtection="1">
      <alignment vertical="center"/>
      <protection/>
    </xf>
    <xf numFmtId="0" fontId="115" fillId="0" borderId="0" xfId="0" applyFont="1" applyFill="1" applyBorder="1" applyAlignment="1" applyProtection="1">
      <alignment vertical="center"/>
      <protection/>
    </xf>
    <xf numFmtId="0" fontId="82" fillId="37" borderId="27" xfId="44" applyFont="1" applyFill="1" applyBorder="1" applyAlignment="1" applyProtection="1">
      <alignment horizontal="left" vertical="center" indent="1"/>
      <protection/>
    </xf>
    <xf numFmtId="0" fontId="115" fillId="37" borderId="28" xfId="0" applyFont="1" applyFill="1" applyBorder="1" applyAlignment="1" applyProtection="1">
      <alignment vertical="center"/>
      <protection/>
    </xf>
    <xf numFmtId="0" fontId="97" fillId="37" borderId="29" xfId="0" applyFont="1" applyFill="1" applyBorder="1" applyAlignment="1" applyProtection="1">
      <alignment vertical="center"/>
      <protection/>
    </xf>
    <xf numFmtId="0" fontId="82" fillId="37" borderId="75" xfId="44" applyFont="1" applyFill="1" applyBorder="1" applyAlignment="1" applyProtection="1">
      <alignment horizontal="left" vertical="center" indent="1"/>
      <protection/>
    </xf>
    <xf numFmtId="0" fontId="115" fillId="37" borderId="0" xfId="0" applyFont="1" applyFill="1" applyBorder="1" applyAlignment="1" applyProtection="1">
      <alignment vertical="center"/>
      <protection/>
    </xf>
    <xf numFmtId="0" fontId="97" fillId="37" borderId="35" xfId="0" applyFont="1" applyFill="1" applyBorder="1" applyAlignment="1" applyProtection="1">
      <alignment vertical="center"/>
      <protection/>
    </xf>
    <xf numFmtId="0" fontId="97" fillId="38" borderId="35" xfId="0" applyFont="1" applyFill="1" applyBorder="1" applyAlignment="1" applyProtection="1">
      <alignment vertical="center"/>
      <protection/>
    </xf>
    <xf numFmtId="0" fontId="82" fillId="38" borderId="75" xfId="44" applyFont="1" applyFill="1" applyBorder="1" applyAlignment="1" applyProtection="1">
      <alignment horizontal="left" vertical="center" indent="1"/>
      <protection/>
    </xf>
    <xf numFmtId="0" fontId="115" fillId="38" borderId="0" xfId="0" applyFont="1" applyFill="1" applyBorder="1" applyAlignment="1" applyProtection="1">
      <alignment vertical="center"/>
      <protection/>
    </xf>
    <xf numFmtId="0" fontId="82" fillId="38" borderId="22" xfId="44" applyFont="1" applyFill="1" applyBorder="1" applyAlignment="1" applyProtection="1">
      <alignment horizontal="left" vertical="center" indent="1"/>
      <protection/>
    </xf>
    <xf numFmtId="0" fontId="82" fillId="38" borderId="32" xfId="44" applyFont="1" applyFill="1" applyBorder="1" applyAlignment="1" applyProtection="1">
      <alignment vertical="center"/>
      <protection/>
    </xf>
    <xf numFmtId="0" fontId="115" fillId="38" borderId="32" xfId="0" applyFont="1" applyFill="1" applyBorder="1" applyAlignment="1" applyProtection="1">
      <alignment vertical="center"/>
      <protection/>
    </xf>
    <xf numFmtId="0" fontId="97" fillId="38" borderId="26" xfId="0" applyFont="1" applyFill="1" applyBorder="1" applyAlignment="1" applyProtection="1">
      <alignment vertical="center"/>
      <protection/>
    </xf>
    <xf numFmtId="0" fontId="5" fillId="0" borderId="0" xfId="0" applyFont="1" applyAlignment="1" applyProtection="1">
      <alignment vertical="center"/>
      <protection/>
    </xf>
    <xf numFmtId="0" fontId="127" fillId="0" borderId="0"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9" fillId="0" borderId="0" xfId="53" applyFont="1" applyFill="1" applyBorder="1" applyAlignment="1" applyProtection="1">
      <alignment vertical="top" wrapText="1"/>
      <protection/>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locked="0"/>
    </xf>
    <xf numFmtId="184" fontId="7" fillId="35" borderId="76" xfId="0" applyNumberFormat="1" applyFont="1" applyFill="1" applyBorder="1" applyAlignment="1" applyProtection="1">
      <alignment horizontal="right" vertical="center" wrapText="1"/>
      <protection locked="0"/>
    </xf>
    <xf numFmtId="186" fontId="99" fillId="39" borderId="68" xfId="0" applyNumberFormat="1" applyFont="1" applyFill="1" applyBorder="1" applyAlignment="1" applyProtection="1">
      <alignment horizontal="right" vertical="center" wrapText="1"/>
      <protection locked="0"/>
    </xf>
    <xf numFmtId="38" fontId="0" fillId="0" borderId="15" xfId="50" applyFont="1" applyBorder="1" applyAlignment="1" quotePrefix="1">
      <alignment vertical="center"/>
    </xf>
    <xf numFmtId="38" fontId="0" fillId="0" borderId="15" xfId="50" applyFont="1" applyBorder="1" applyAlignment="1">
      <alignment vertical="center"/>
    </xf>
    <xf numFmtId="0" fontId="22" fillId="33" borderId="0" xfId="0"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protection/>
    </xf>
    <xf numFmtId="184" fontId="10" fillId="0" borderId="12" xfId="0" applyNumberFormat="1" applyFont="1" applyFill="1" applyBorder="1" applyAlignment="1" applyProtection="1">
      <alignment horizontal="right" vertical="center"/>
      <protection/>
    </xf>
    <xf numFmtId="0" fontId="21" fillId="0" borderId="22" xfId="0" applyFont="1" applyBorder="1" applyAlignment="1" applyProtection="1">
      <alignment horizontal="center" vertical="center"/>
      <protection/>
    </xf>
    <xf numFmtId="0" fontId="21" fillId="0" borderId="32" xfId="0" applyFont="1" applyBorder="1" applyAlignment="1" applyProtection="1">
      <alignment horizontal="center" vertical="center"/>
      <protection/>
    </xf>
    <xf numFmtId="0" fontId="21" fillId="0" borderId="26" xfId="0" applyFont="1" applyBorder="1" applyAlignment="1" applyProtection="1">
      <alignment horizontal="center" vertical="center"/>
      <protection/>
    </xf>
    <xf numFmtId="184" fontId="10" fillId="0" borderId="26" xfId="0" applyNumberFormat="1" applyFont="1" applyFill="1" applyBorder="1" applyAlignment="1" applyProtection="1">
      <alignment horizontal="right" vertical="center" wrapText="1"/>
      <protection/>
    </xf>
    <xf numFmtId="0" fontId="22" fillId="0" borderId="37" xfId="0" applyFont="1" applyFill="1" applyBorder="1" applyAlignment="1" applyProtection="1">
      <alignment horizontal="center" vertical="center"/>
      <protection/>
    </xf>
    <xf numFmtId="0" fontId="22" fillId="0" borderId="38" xfId="0" applyFont="1" applyFill="1" applyBorder="1" applyAlignment="1" applyProtection="1">
      <alignment horizontal="center" vertical="center"/>
      <protection/>
    </xf>
    <xf numFmtId="190" fontId="22" fillId="0" borderId="18" xfId="0" applyNumberFormat="1" applyFont="1" applyFill="1" applyBorder="1" applyAlignment="1" applyProtection="1">
      <alignment horizontal="center" vertical="center"/>
      <protection/>
    </xf>
    <xf numFmtId="0" fontId="22" fillId="0" borderId="75" xfId="0" applyFont="1" applyFill="1" applyBorder="1" applyAlignment="1" applyProtection="1">
      <alignment horizontal="center" vertical="center"/>
      <protection/>
    </xf>
    <xf numFmtId="0" fontId="22" fillId="0" borderId="22"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38" fontId="10" fillId="0" borderId="12" xfId="5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184" fontId="10" fillId="0" borderId="18" xfId="0" applyNumberFormat="1" applyFont="1" applyFill="1" applyBorder="1" applyAlignment="1" applyProtection="1">
      <alignment horizontal="right" vertical="center" wrapText="1"/>
      <protection/>
    </xf>
    <xf numFmtId="0" fontId="104" fillId="0" borderId="0" xfId="0" applyFont="1" applyFill="1" applyBorder="1" applyAlignment="1" applyProtection="1">
      <alignment horizontal="center" vertical="center"/>
      <protection/>
    </xf>
    <xf numFmtId="184" fontId="10" fillId="0" borderId="15" xfId="0" applyNumberFormat="1" applyFont="1" applyFill="1" applyBorder="1" applyAlignment="1" applyProtection="1">
      <alignment vertical="center" wrapText="1"/>
      <protection/>
    </xf>
    <xf numFmtId="38" fontId="10" fillId="0" borderId="15" xfId="50" applyFont="1" applyFill="1" applyBorder="1" applyAlignment="1" applyProtection="1">
      <alignment vertical="center"/>
      <protection/>
    </xf>
    <xf numFmtId="0" fontId="104" fillId="0" borderId="0" xfId="0" applyFont="1" applyFill="1" applyAlignment="1" applyProtection="1">
      <alignment vertical="center"/>
      <protection/>
    </xf>
    <xf numFmtId="190" fontId="10" fillId="0" borderId="15" xfId="50" applyNumberFormat="1" applyFont="1" applyFill="1" applyBorder="1" applyAlignment="1" applyProtection="1">
      <alignment vertical="center"/>
      <protection/>
    </xf>
    <xf numFmtId="191" fontId="10" fillId="0" borderId="15" xfId="50" applyNumberFormat="1" applyFont="1" applyFill="1" applyBorder="1" applyAlignment="1" applyProtection="1">
      <alignment vertical="center"/>
      <protection/>
    </xf>
    <xf numFmtId="0" fontId="21" fillId="0" borderId="75" xfId="0" applyFont="1" applyBorder="1" applyAlignment="1" applyProtection="1">
      <alignment vertical="center"/>
      <protection/>
    </xf>
    <xf numFmtId="190" fontId="19" fillId="0" borderId="18" xfId="50" applyNumberFormat="1" applyFont="1" applyFill="1" applyBorder="1" applyAlignment="1" applyProtection="1">
      <alignment vertical="center" wrapText="1"/>
      <protection/>
    </xf>
    <xf numFmtId="0" fontId="19" fillId="0" borderId="18" xfId="50" applyNumberFormat="1" applyFont="1" applyFill="1" applyBorder="1" applyAlignment="1" applyProtection="1">
      <alignment horizontal="center" vertical="center" wrapText="1"/>
      <protection/>
    </xf>
    <xf numFmtId="190" fontId="19" fillId="0" borderId="26" xfId="50" applyNumberFormat="1" applyFont="1" applyFill="1" applyBorder="1" applyAlignment="1" applyProtection="1">
      <alignment vertical="center" wrapText="1"/>
      <protection/>
    </xf>
    <xf numFmtId="0" fontId="0" fillId="0" borderId="47"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38" fontId="97" fillId="35" borderId="47" xfId="50" applyFont="1" applyFill="1" applyBorder="1" applyAlignment="1" applyProtection="1">
      <alignment vertical="center" shrinkToFit="1"/>
      <protection locked="0"/>
    </xf>
    <xf numFmtId="38" fontId="97" fillId="35" borderId="44" xfId="50" applyFont="1" applyFill="1" applyBorder="1" applyAlignment="1" applyProtection="1">
      <alignment vertical="center" shrinkToFit="1"/>
      <protection locked="0"/>
    </xf>
    <xf numFmtId="0" fontId="5" fillId="0" borderId="15" xfId="0" applyFont="1" applyBorder="1" applyAlignment="1" applyProtection="1">
      <alignment vertical="center"/>
      <protection/>
    </xf>
    <xf numFmtId="0" fontId="0" fillId="0" borderId="3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38" fontId="0" fillId="0" borderId="37" xfId="50" applyFont="1" applyBorder="1" applyAlignment="1" applyProtection="1">
      <alignment horizontal="center" vertical="center" wrapText="1"/>
      <protection/>
    </xf>
    <xf numFmtId="38" fontId="0" fillId="0" borderId="18" xfId="50" applyFont="1" applyBorder="1" applyAlignment="1" applyProtection="1">
      <alignment horizontal="center" vertical="center" wrapText="1"/>
      <protection/>
    </xf>
    <xf numFmtId="38" fontId="0" fillId="0" borderId="47" xfId="50" applyFont="1" applyBorder="1" applyAlignment="1" applyProtection="1">
      <alignment horizontal="center" vertical="center" wrapText="1"/>
      <protection/>
    </xf>
    <xf numFmtId="38" fontId="0" fillId="0" borderId="77" xfId="50" applyFont="1" applyBorder="1" applyAlignment="1" applyProtection="1">
      <alignment horizontal="center" vertical="center" wrapText="1"/>
      <protection/>
    </xf>
    <xf numFmtId="38" fontId="0" fillId="0" borderId="44" xfId="50" applyFont="1" applyBorder="1" applyAlignment="1" applyProtection="1">
      <alignment horizontal="center" vertical="center" wrapText="1"/>
      <protection/>
    </xf>
    <xf numFmtId="189" fontId="5" fillId="35" borderId="47" xfId="0" applyNumberFormat="1" applyFont="1" applyFill="1" applyBorder="1" applyAlignment="1" applyProtection="1">
      <alignment vertical="center" shrinkToFit="1"/>
      <protection locked="0"/>
    </xf>
    <xf numFmtId="189" fontId="5" fillId="35" borderId="77" xfId="0" applyNumberFormat="1" applyFont="1" applyFill="1" applyBorder="1" applyAlignment="1" applyProtection="1">
      <alignment vertical="center" shrinkToFit="1"/>
      <protection locked="0"/>
    </xf>
    <xf numFmtId="189" fontId="5" fillId="35" borderId="44" xfId="0" applyNumberFormat="1" applyFont="1" applyFill="1" applyBorder="1" applyAlignment="1" applyProtection="1">
      <alignment vertical="center" shrinkToFit="1"/>
      <protection locked="0"/>
    </xf>
    <xf numFmtId="0" fontId="97" fillId="35" borderId="47" xfId="0" applyFont="1" applyFill="1" applyBorder="1" applyAlignment="1" applyProtection="1">
      <alignment vertical="center"/>
      <protection locked="0"/>
    </xf>
    <xf numFmtId="0" fontId="97" fillId="35" borderId="77" xfId="0" applyFont="1" applyFill="1" applyBorder="1" applyAlignment="1" applyProtection="1">
      <alignment vertical="center"/>
      <protection locked="0"/>
    </xf>
    <xf numFmtId="0" fontId="97" fillId="35" borderId="44" xfId="0" applyFont="1" applyFill="1" applyBorder="1" applyAlignment="1" applyProtection="1">
      <alignment vertical="center"/>
      <protection locked="0"/>
    </xf>
    <xf numFmtId="0" fontId="97" fillId="35" borderId="47" xfId="0" applyFont="1" applyFill="1" applyBorder="1" applyAlignment="1" applyProtection="1">
      <alignment vertical="center" shrinkToFit="1"/>
      <protection locked="0"/>
    </xf>
    <xf numFmtId="0" fontId="97" fillId="35" borderId="77" xfId="0" applyFont="1" applyFill="1" applyBorder="1" applyAlignment="1" applyProtection="1">
      <alignment vertical="center" shrinkToFit="1"/>
      <protection locked="0"/>
    </xf>
    <xf numFmtId="0" fontId="97" fillId="35" borderId="44" xfId="0" applyFont="1" applyFill="1" applyBorder="1" applyAlignment="1" applyProtection="1">
      <alignment vertical="center" shrinkToFit="1"/>
      <protection locked="0"/>
    </xf>
    <xf numFmtId="0" fontId="5" fillId="35" borderId="27" xfId="0" applyFont="1" applyFill="1" applyBorder="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75" xfId="0" applyFont="1" applyFill="1" applyBorder="1" applyAlignment="1" applyProtection="1">
      <alignment horizontal="center" vertical="center"/>
      <protection/>
    </xf>
    <xf numFmtId="0" fontId="5" fillId="35" borderId="35" xfId="0" applyFont="1" applyFill="1" applyBorder="1" applyAlignment="1" applyProtection="1">
      <alignment horizontal="center" vertical="center"/>
      <protection/>
    </xf>
    <xf numFmtId="0" fontId="5" fillId="35" borderId="22" xfId="0" applyFont="1" applyFill="1" applyBorder="1" applyAlignment="1" applyProtection="1">
      <alignment horizontal="center" vertical="center"/>
      <protection/>
    </xf>
    <xf numFmtId="0" fontId="5" fillId="35" borderId="26" xfId="0" applyFont="1" applyFill="1" applyBorder="1" applyAlignment="1" applyProtection="1">
      <alignment horizontal="center" vertical="center"/>
      <protection/>
    </xf>
    <xf numFmtId="0" fontId="27" fillId="35" borderId="27" xfId="0" applyFont="1" applyFill="1" applyBorder="1" applyAlignment="1" applyProtection="1">
      <alignment horizontal="left" vertical="top"/>
      <protection/>
    </xf>
    <xf numFmtId="0" fontId="27" fillId="35" borderId="28" xfId="0" applyFont="1" applyFill="1" applyBorder="1" applyAlignment="1" applyProtection="1">
      <alignment horizontal="left" vertical="top"/>
      <protection/>
    </xf>
    <xf numFmtId="0" fontId="27" fillId="35" borderId="29" xfId="0" applyFont="1" applyFill="1" applyBorder="1" applyAlignment="1" applyProtection="1">
      <alignment horizontal="left" vertical="top"/>
      <protection/>
    </xf>
    <xf numFmtId="0" fontId="27" fillId="35" borderId="75" xfId="0" applyFont="1" applyFill="1" applyBorder="1" applyAlignment="1" applyProtection="1">
      <alignment horizontal="left" vertical="top"/>
      <protection/>
    </xf>
    <xf numFmtId="0" fontId="27" fillId="35" borderId="0" xfId="0" applyFont="1" applyFill="1" applyBorder="1" applyAlignment="1" applyProtection="1">
      <alignment horizontal="left" vertical="top"/>
      <protection/>
    </xf>
    <xf numFmtId="0" fontId="27" fillId="35" borderId="35" xfId="0" applyFont="1" applyFill="1" applyBorder="1" applyAlignment="1" applyProtection="1">
      <alignment horizontal="left" vertical="top"/>
      <protection/>
    </xf>
    <xf numFmtId="0" fontId="27" fillId="35" borderId="22" xfId="0" applyFont="1" applyFill="1" applyBorder="1" applyAlignment="1" applyProtection="1">
      <alignment horizontal="left" vertical="top"/>
      <protection/>
    </xf>
    <xf numFmtId="0" fontId="27" fillId="35" borderId="32" xfId="0" applyFont="1" applyFill="1" applyBorder="1" applyAlignment="1" applyProtection="1">
      <alignment horizontal="left" vertical="top"/>
      <protection/>
    </xf>
    <xf numFmtId="0" fontId="27" fillId="35" borderId="26" xfId="0" applyFont="1" applyFill="1" applyBorder="1" applyAlignment="1" applyProtection="1">
      <alignment horizontal="left" vertical="top"/>
      <protection/>
    </xf>
    <xf numFmtId="0" fontId="5" fillId="0" borderId="47" xfId="0" applyFont="1" applyBorder="1" applyAlignment="1" applyProtection="1">
      <alignment vertical="center"/>
      <protection/>
    </xf>
    <xf numFmtId="0" fontId="5" fillId="0" borderId="44" xfId="0" applyFont="1" applyBorder="1" applyAlignment="1" applyProtection="1">
      <alignment vertical="center"/>
      <protection/>
    </xf>
    <xf numFmtId="0" fontId="0" fillId="0" borderId="47" xfId="0" applyBorder="1" applyAlignment="1">
      <alignment horizontal="center" vertical="center"/>
    </xf>
    <xf numFmtId="0" fontId="0" fillId="0" borderId="44" xfId="0" applyBorder="1" applyAlignment="1">
      <alignment horizontal="center" vertical="center"/>
    </xf>
    <xf numFmtId="0" fontId="17" fillId="0" borderId="27" xfId="0" applyFont="1" applyFill="1" applyBorder="1" applyAlignment="1" applyProtection="1">
      <alignment vertical="center"/>
      <protection/>
    </xf>
    <xf numFmtId="0" fontId="17" fillId="0" borderId="28" xfId="0" applyFont="1" applyFill="1" applyBorder="1" applyAlignment="1" applyProtection="1">
      <alignment vertical="center"/>
      <protection/>
    </xf>
    <xf numFmtId="0" fontId="17" fillId="0" borderId="29" xfId="0" applyFont="1" applyFill="1" applyBorder="1" applyAlignment="1" applyProtection="1">
      <alignment vertical="center"/>
      <protection/>
    </xf>
    <xf numFmtId="196" fontId="21" fillId="0" borderId="22" xfId="50" applyNumberFormat="1" applyFont="1" applyFill="1" applyBorder="1" applyAlignment="1" applyProtection="1">
      <alignment vertical="center" wrapText="1"/>
      <protection/>
    </xf>
    <xf numFmtId="196" fontId="21" fillId="0" borderId="32" xfId="50" applyNumberFormat="1" applyFont="1" applyFill="1" applyBorder="1" applyAlignment="1" applyProtection="1">
      <alignment vertical="center" wrapText="1"/>
      <protection/>
    </xf>
    <xf numFmtId="196" fontId="21" fillId="0" borderId="26" xfId="50" applyNumberFormat="1" applyFont="1" applyFill="1" applyBorder="1" applyAlignment="1" applyProtection="1">
      <alignment vertical="center" wrapText="1"/>
      <protection/>
    </xf>
    <xf numFmtId="195" fontId="21" fillId="0" borderId="22" xfId="50" applyNumberFormat="1" applyFont="1" applyFill="1" applyBorder="1" applyAlignment="1" applyProtection="1">
      <alignment vertical="center" wrapText="1"/>
      <protection/>
    </xf>
    <xf numFmtId="195" fontId="21" fillId="0" borderId="32" xfId="50" applyNumberFormat="1" applyFont="1" applyFill="1" applyBorder="1" applyAlignment="1" applyProtection="1">
      <alignment vertical="center" wrapText="1"/>
      <protection/>
    </xf>
    <xf numFmtId="195" fontId="21" fillId="0" borderId="26" xfId="50" applyNumberFormat="1" applyFont="1" applyFill="1" applyBorder="1" applyAlignment="1" applyProtection="1">
      <alignment vertical="center" wrapText="1"/>
      <protection/>
    </xf>
    <xf numFmtId="0" fontId="6" fillId="0" borderId="74" xfId="0" applyFont="1" applyFill="1" applyBorder="1" applyAlignment="1" applyProtection="1">
      <alignment horizontal="center" vertical="center"/>
      <protection/>
    </xf>
    <xf numFmtId="0" fontId="25" fillId="0" borderId="78" xfId="0" applyFont="1" applyFill="1" applyBorder="1" applyAlignment="1" applyProtection="1">
      <alignment horizontal="center" vertical="center"/>
      <protection/>
    </xf>
    <xf numFmtId="0" fontId="25" fillId="0" borderId="79" xfId="0" applyFont="1" applyFill="1" applyBorder="1" applyAlignment="1" applyProtection="1">
      <alignment horizontal="center" vertical="center"/>
      <protection/>
    </xf>
    <xf numFmtId="0" fontId="25" fillId="0" borderId="80" xfId="0" applyFont="1" applyFill="1" applyBorder="1" applyAlignment="1" applyProtection="1">
      <alignment horizontal="center" vertical="center"/>
      <protection/>
    </xf>
    <xf numFmtId="190" fontId="21" fillId="0" borderId="22" xfId="0" applyNumberFormat="1" applyFont="1" applyFill="1" applyBorder="1" applyAlignment="1" applyProtection="1">
      <alignment vertical="center" shrinkToFit="1"/>
      <protection/>
    </xf>
    <xf numFmtId="190" fontId="21" fillId="0" borderId="32" xfId="0" applyNumberFormat="1" applyFont="1" applyFill="1" applyBorder="1" applyAlignment="1" applyProtection="1">
      <alignment vertical="center" shrinkToFit="1"/>
      <protection/>
    </xf>
    <xf numFmtId="190" fontId="21" fillId="0" borderId="26" xfId="0" applyNumberFormat="1" applyFont="1" applyFill="1" applyBorder="1" applyAlignment="1" applyProtection="1">
      <alignment vertical="center" shrinkToFit="1"/>
      <protection/>
    </xf>
    <xf numFmtId="190" fontId="17" fillId="0" borderId="27" xfId="0" applyNumberFormat="1" applyFont="1" applyFill="1" applyBorder="1" applyAlignment="1" applyProtection="1">
      <alignment vertical="center" wrapText="1" shrinkToFit="1"/>
      <protection/>
    </xf>
    <xf numFmtId="190" fontId="17" fillId="0" borderId="28" xfId="0" applyNumberFormat="1" applyFont="1" applyFill="1" applyBorder="1" applyAlignment="1" applyProtection="1">
      <alignment vertical="center" wrapText="1" shrinkToFit="1"/>
      <protection/>
    </xf>
    <xf numFmtId="190" fontId="17" fillId="0" borderId="29" xfId="0" applyNumberFormat="1" applyFont="1" applyFill="1" applyBorder="1" applyAlignment="1" applyProtection="1">
      <alignment vertical="center" wrapText="1" shrinkToFit="1"/>
      <protection/>
    </xf>
    <xf numFmtId="0" fontId="121" fillId="0" borderId="0" xfId="0" applyFont="1" applyAlignment="1" applyProtection="1">
      <alignment horizontal="right" vertical="center"/>
      <protection/>
    </xf>
    <xf numFmtId="0" fontId="6" fillId="36" borderId="37" xfId="0" applyFont="1" applyFill="1" applyBorder="1" applyAlignment="1" applyProtection="1">
      <alignment horizontal="center" vertical="center"/>
      <protection/>
    </xf>
    <xf numFmtId="0" fontId="6" fillId="36" borderId="38" xfId="0" applyFont="1" applyFill="1" applyBorder="1" applyAlignment="1" applyProtection="1">
      <alignment horizontal="center" vertical="center"/>
      <protection/>
    </xf>
    <xf numFmtId="0" fontId="6" fillId="36" borderId="18" xfId="0" applyFont="1" applyFill="1" applyBorder="1" applyAlignment="1" applyProtection="1">
      <alignment horizontal="center" vertical="center"/>
      <protection/>
    </xf>
    <xf numFmtId="0" fontId="17" fillId="6" borderId="78" xfId="0" applyFont="1" applyFill="1" applyBorder="1" applyAlignment="1" applyProtection="1">
      <alignment horizontal="center" vertical="center" textRotation="255"/>
      <protection/>
    </xf>
    <xf numFmtId="0" fontId="17" fillId="6" borderId="79" xfId="0" applyFont="1" applyFill="1" applyBorder="1" applyAlignment="1" applyProtection="1">
      <alignment horizontal="center" vertical="center" textRotation="255"/>
      <protection/>
    </xf>
    <xf numFmtId="0" fontId="17" fillId="6" borderId="80" xfId="0" applyFont="1" applyFill="1" applyBorder="1" applyAlignment="1" applyProtection="1">
      <alignment horizontal="center" vertical="center" textRotation="255"/>
      <protection/>
    </xf>
    <xf numFmtId="0" fontId="21" fillId="0" borderId="0" xfId="0" applyFont="1" applyAlignment="1" applyProtection="1">
      <alignment vertical="center"/>
      <protection/>
    </xf>
    <xf numFmtId="0" fontId="21" fillId="0" borderId="22" xfId="0" applyFont="1" applyBorder="1" applyAlignment="1" applyProtection="1">
      <alignment horizontal="center" vertical="center" wrapText="1"/>
      <protection/>
    </xf>
    <xf numFmtId="0" fontId="21" fillId="0" borderId="26" xfId="0" applyFont="1" applyBorder="1" applyAlignment="1" applyProtection="1">
      <alignment horizontal="center" vertical="center" wrapText="1"/>
      <protection/>
    </xf>
    <xf numFmtId="0" fontId="22" fillId="33" borderId="37" xfId="0"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0" fontId="10" fillId="0" borderId="32" xfId="0" applyFont="1" applyBorder="1" applyAlignment="1" applyProtection="1">
      <alignment horizontal="right" vertical="center"/>
      <protection/>
    </xf>
    <xf numFmtId="0" fontId="23" fillId="0" borderId="27" xfId="0" applyFont="1" applyBorder="1" applyAlignment="1" applyProtection="1">
      <alignment horizontal="center" vertical="center"/>
      <protection/>
    </xf>
    <xf numFmtId="0" fontId="23" fillId="0" borderId="28" xfId="0" applyFont="1" applyBorder="1" applyAlignment="1" applyProtection="1">
      <alignment horizontal="center" vertical="center"/>
      <protection/>
    </xf>
    <xf numFmtId="0" fontId="23" fillId="0" borderId="29"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23" fillId="0" borderId="32" xfId="0" applyFont="1" applyBorder="1" applyAlignment="1" applyProtection="1">
      <alignment horizontal="center" vertical="center"/>
      <protection/>
    </xf>
    <xf numFmtId="0" fontId="23" fillId="0" borderId="26" xfId="0" applyFont="1" applyBorder="1" applyAlignment="1" applyProtection="1">
      <alignment horizontal="center" vertical="center"/>
      <protection/>
    </xf>
    <xf numFmtId="0" fontId="17" fillId="0" borderId="27" xfId="0" applyFont="1" applyFill="1" applyBorder="1" applyAlignment="1" applyProtection="1">
      <alignment vertical="center" wrapText="1"/>
      <protection/>
    </xf>
    <xf numFmtId="0" fontId="17" fillId="0" borderId="28" xfId="0" applyFont="1" applyFill="1" applyBorder="1" applyAlignment="1" applyProtection="1">
      <alignment vertical="center" wrapText="1"/>
      <protection/>
    </xf>
    <xf numFmtId="0" fontId="17" fillId="0" borderId="29" xfId="0" applyFont="1" applyFill="1" applyBorder="1" applyAlignment="1" applyProtection="1">
      <alignment vertical="center" wrapText="1"/>
      <protection/>
    </xf>
    <xf numFmtId="0" fontId="17" fillId="0" borderId="22" xfId="0" applyFont="1" applyFill="1" applyBorder="1" applyAlignment="1" applyProtection="1">
      <alignment vertical="center" wrapText="1"/>
      <protection/>
    </xf>
    <xf numFmtId="0" fontId="17" fillId="0" borderId="32" xfId="0" applyFont="1" applyFill="1" applyBorder="1" applyAlignment="1" applyProtection="1">
      <alignment vertical="center" wrapText="1"/>
      <protection/>
    </xf>
    <xf numFmtId="0" fontId="17" fillId="0" borderId="26" xfId="0" applyFont="1" applyFill="1" applyBorder="1" applyAlignment="1" applyProtection="1">
      <alignment vertical="center" wrapText="1"/>
      <protection/>
    </xf>
    <xf numFmtId="192" fontId="21" fillId="0" borderId="28" xfId="0" applyNumberFormat="1" applyFont="1" applyFill="1" applyBorder="1" applyAlignment="1" applyProtection="1">
      <alignment horizontal="right" vertical="center"/>
      <protection/>
    </xf>
    <xf numFmtId="0" fontId="21" fillId="0" borderId="27" xfId="0" applyFont="1" applyBorder="1" applyAlignment="1" applyProtection="1">
      <alignment horizontal="center" vertical="center"/>
      <protection/>
    </xf>
    <xf numFmtId="0" fontId="21" fillId="0" borderId="29" xfId="0" applyFont="1" applyBorder="1" applyAlignment="1" applyProtection="1">
      <alignment horizontal="center" vertical="center"/>
      <protection/>
    </xf>
    <xf numFmtId="190" fontId="17" fillId="0" borderId="27" xfId="0" applyNumberFormat="1" applyFont="1" applyFill="1" applyBorder="1" applyAlignment="1" applyProtection="1">
      <alignment vertical="center" shrinkToFit="1"/>
      <protection/>
    </xf>
    <xf numFmtId="190" fontId="17" fillId="0" borderId="28" xfId="0" applyNumberFormat="1" applyFont="1" applyFill="1" applyBorder="1" applyAlignment="1" applyProtection="1">
      <alignment vertical="center" shrinkToFit="1"/>
      <protection/>
    </xf>
    <xf numFmtId="190" fontId="17" fillId="0" borderId="29" xfId="0" applyNumberFormat="1" applyFont="1" applyFill="1" applyBorder="1" applyAlignment="1" applyProtection="1">
      <alignment vertical="center" shrinkToFit="1"/>
      <protection/>
    </xf>
    <xf numFmtId="190" fontId="17" fillId="0" borderId="22" xfId="0" applyNumberFormat="1" applyFont="1" applyFill="1" applyBorder="1" applyAlignment="1" applyProtection="1">
      <alignment vertical="center" shrinkToFit="1"/>
      <protection/>
    </xf>
    <xf numFmtId="190" fontId="17" fillId="0" borderId="32" xfId="0" applyNumberFormat="1" applyFont="1" applyFill="1" applyBorder="1" applyAlignment="1" applyProtection="1">
      <alignment vertical="center" shrinkToFit="1"/>
      <protection/>
    </xf>
    <xf numFmtId="190" fontId="17" fillId="0" borderId="26" xfId="0" applyNumberFormat="1" applyFont="1" applyFill="1" applyBorder="1" applyAlignment="1" applyProtection="1">
      <alignment vertical="center" shrinkToFit="1"/>
      <protection/>
    </xf>
    <xf numFmtId="0" fontId="19" fillId="0" borderId="15" xfId="0" applyFont="1" applyFill="1" applyBorder="1" applyAlignment="1" applyProtection="1">
      <alignment horizontal="center" vertical="center" wrapText="1"/>
      <protection/>
    </xf>
    <xf numFmtId="0" fontId="19" fillId="0" borderId="45" xfId="0" applyFont="1" applyFill="1" applyBorder="1" applyAlignment="1" applyProtection="1">
      <alignment horizontal="center" vertical="center" wrapText="1"/>
      <protection/>
    </xf>
    <xf numFmtId="0" fontId="23" fillId="33" borderId="37" xfId="0" applyFont="1" applyFill="1" applyBorder="1" applyAlignment="1" applyProtection="1">
      <alignment horizontal="center" vertical="center"/>
      <protection/>
    </xf>
    <xf numFmtId="0" fontId="23" fillId="33" borderId="18" xfId="0" applyFont="1" applyFill="1" applyBorder="1" applyAlignment="1" applyProtection="1">
      <alignment horizontal="center" vertical="center"/>
      <protection/>
    </xf>
    <xf numFmtId="190" fontId="17" fillId="0" borderId="22" xfId="0" applyNumberFormat="1" applyFont="1" applyFill="1" applyBorder="1" applyAlignment="1" applyProtection="1">
      <alignment vertical="center" wrapText="1" shrinkToFit="1"/>
      <protection/>
    </xf>
    <xf numFmtId="190" fontId="17" fillId="0" borderId="32" xfId="0" applyNumberFormat="1" applyFont="1" applyFill="1" applyBorder="1" applyAlignment="1" applyProtection="1">
      <alignment vertical="center" wrapText="1" shrinkToFit="1"/>
      <protection/>
    </xf>
    <xf numFmtId="190" fontId="17" fillId="0" borderId="26" xfId="0" applyNumberFormat="1" applyFont="1" applyFill="1" applyBorder="1" applyAlignment="1" applyProtection="1">
      <alignment vertical="center" wrapText="1" shrinkToFit="1"/>
      <protection/>
    </xf>
    <xf numFmtId="0" fontId="10" fillId="0" borderId="32" xfId="0" applyFont="1" applyFill="1" applyBorder="1" applyAlignment="1" applyProtection="1">
      <alignment horizontal="left" vertical="center"/>
      <protection/>
    </xf>
    <xf numFmtId="184" fontId="10" fillId="40" borderId="47" xfId="0" applyNumberFormat="1" applyFont="1" applyFill="1" applyBorder="1" applyAlignment="1" applyProtection="1">
      <alignment vertical="center" wrapText="1"/>
      <protection/>
    </xf>
    <xf numFmtId="184" fontId="10" fillId="40" borderId="44" xfId="0" applyNumberFormat="1" applyFont="1" applyFill="1" applyBorder="1" applyAlignment="1" applyProtection="1">
      <alignment vertical="center" wrapText="1"/>
      <protection/>
    </xf>
    <xf numFmtId="0" fontId="102" fillId="0" borderId="27" xfId="0" applyFont="1" applyFill="1" applyBorder="1" applyAlignment="1" applyProtection="1">
      <alignment horizontal="center" vertical="center" wrapText="1"/>
      <protection/>
    </xf>
    <xf numFmtId="0" fontId="102" fillId="0" borderId="29" xfId="0" applyFont="1" applyFill="1" applyBorder="1" applyAlignment="1" applyProtection="1">
      <alignment horizontal="center" vertical="center" wrapText="1"/>
      <protection/>
    </xf>
    <xf numFmtId="0" fontId="102" fillId="0" borderId="22" xfId="0" applyFont="1" applyFill="1" applyBorder="1" applyAlignment="1" applyProtection="1">
      <alignment horizontal="center" vertical="center" wrapText="1"/>
      <protection/>
    </xf>
    <xf numFmtId="0" fontId="102" fillId="0" borderId="26" xfId="0" applyFont="1" applyFill="1" applyBorder="1" applyAlignment="1" applyProtection="1">
      <alignment horizontal="center" vertical="center" wrapText="1"/>
      <protection/>
    </xf>
    <xf numFmtId="0" fontId="128" fillId="0" borderId="32" xfId="0" applyFont="1" applyBorder="1" applyAlignment="1" applyProtection="1">
      <alignment horizontal="left" vertical="center"/>
      <protection/>
    </xf>
    <xf numFmtId="184" fontId="10" fillId="0" borderId="81" xfId="0" applyNumberFormat="1" applyFont="1" applyFill="1" applyBorder="1" applyAlignment="1" applyProtection="1">
      <alignment horizontal="center" vertical="center" wrapText="1"/>
      <protection/>
    </xf>
    <xf numFmtId="184" fontId="10" fillId="0" borderId="82" xfId="0" applyNumberFormat="1" applyFont="1" applyFill="1" applyBorder="1" applyAlignment="1" applyProtection="1">
      <alignment horizontal="center" vertical="center" wrapText="1"/>
      <protection/>
    </xf>
    <xf numFmtId="184" fontId="10" fillId="35" borderId="47" xfId="0" applyNumberFormat="1" applyFont="1" applyFill="1" applyBorder="1" applyAlignment="1" applyProtection="1">
      <alignment vertical="center" wrapText="1"/>
      <protection locked="0"/>
    </xf>
    <xf numFmtId="184" fontId="10" fillId="35" borderId="44" xfId="0" applyNumberFormat="1" applyFont="1" applyFill="1" applyBorder="1" applyAlignment="1" applyProtection="1">
      <alignment vertical="center" wrapText="1"/>
      <protection locked="0"/>
    </xf>
    <xf numFmtId="0" fontId="102" fillId="0" borderId="47" xfId="0" applyFont="1" applyBorder="1" applyAlignment="1" applyProtection="1">
      <alignment horizontal="center" vertical="center" wrapText="1"/>
      <protection/>
    </xf>
    <xf numFmtId="0" fontId="102" fillId="0" borderId="44" xfId="0" applyFont="1" applyBorder="1" applyAlignment="1" applyProtection="1">
      <alignment horizontal="center" vertical="center" wrapText="1"/>
      <protection/>
    </xf>
    <xf numFmtId="0" fontId="102" fillId="0" borderId="27" xfId="0" applyFont="1" applyBorder="1" applyAlignment="1" applyProtection="1">
      <alignment horizontal="center" vertical="center" wrapText="1"/>
      <protection/>
    </xf>
    <xf numFmtId="0" fontId="102" fillId="0" borderId="29" xfId="0" applyFont="1" applyBorder="1" applyAlignment="1" applyProtection="1">
      <alignment horizontal="center" vertical="center" wrapText="1"/>
      <protection/>
    </xf>
    <xf numFmtId="0" fontId="102" fillId="0" borderId="22" xfId="0" applyFont="1" applyBorder="1" applyAlignment="1" applyProtection="1">
      <alignment horizontal="center" vertical="center" wrapText="1"/>
      <protection/>
    </xf>
    <xf numFmtId="0" fontId="102" fillId="0" borderId="26" xfId="0" applyFont="1" applyBorder="1" applyAlignment="1" applyProtection="1">
      <alignment horizontal="center" vertical="center" wrapText="1"/>
      <protection/>
    </xf>
    <xf numFmtId="3" fontId="11" fillId="35" borderId="33" xfId="0" applyNumberFormat="1" applyFont="1" applyFill="1" applyBorder="1" applyAlignment="1" applyProtection="1">
      <alignment vertical="center"/>
      <protection locked="0"/>
    </xf>
    <xf numFmtId="3" fontId="11" fillId="35" borderId="83" xfId="0" applyNumberFormat="1" applyFont="1" applyFill="1" applyBorder="1" applyAlignment="1" applyProtection="1">
      <alignment vertical="center"/>
      <protection locked="0"/>
    </xf>
    <xf numFmtId="0" fontId="102" fillId="40" borderId="47" xfId="0" applyFont="1" applyFill="1" applyBorder="1" applyAlignment="1" applyProtection="1">
      <alignment horizontal="center" vertical="center" wrapText="1"/>
      <protection/>
    </xf>
    <xf numFmtId="0" fontId="102" fillId="40" borderId="44" xfId="0" applyFont="1" applyFill="1" applyBorder="1" applyAlignment="1" applyProtection="1">
      <alignment horizontal="center" vertical="center" wrapText="1"/>
      <protection/>
    </xf>
    <xf numFmtId="184" fontId="10" fillId="40" borderId="47" xfId="0" applyNumberFormat="1" applyFont="1" applyFill="1" applyBorder="1" applyAlignment="1" applyProtection="1">
      <alignment horizontal="center" vertical="center" wrapText="1"/>
      <protection/>
    </xf>
    <xf numFmtId="184" fontId="10" fillId="40" borderId="44" xfId="0" applyNumberFormat="1" applyFont="1" applyFill="1" applyBorder="1" applyAlignment="1" applyProtection="1">
      <alignment horizontal="center" vertical="center" wrapText="1"/>
      <protection/>
    </xf>
    <xf numFmtId="204" fontId="11" fillId="0" borderId="83" xfId="0" applyNumberFormat="1" applyFont="1" applyFill="1" applyBorder="1" applyAlignment="1" applyProtection="1">
      <alignment horizontal="center" vertical="center"/>
      <protection/>
    </xf>
    <xf numFmtId="204" fontId="11" fillId="0" borderId="59" xfId="0" applyNumberFormat="1" applyFont="1" applyFill="1" applyBorder="1" applyAlignment="1" applyProtection="1">
      <alignment horizontal="center" vertical="center"/>
      <protection/>
    </xf>
    <xf numFmtId="0" fontId="11" fillId="0" borderId="33" xfId="0" applyNumberFormat="1" applyFont="1" applyFill="1" applyBorder="1" applyAlignment="1" applyProtection="1">
      <alignment horizontal="center" vertical="center"/>
      <protection/>
    </xf>
    <xf numFmtId="0" fontId="11" fillId="0" borderId="83" xfId="0" applyNumberFormat="1" applyFont="1" applyFill="1" applyBorder="1" applyAlignment="1" applyProtection="1">
      <alignment horizontal="center" vertical="center"/>
      <protection/>
    </xf>
    <xf numFmtId="0" fontId="11" fillId="0" borderId="59" xfId="0" applyNumberFormat="1" applyFont="1" applyFill="1" applyBorder="1" applyAlignment="1" applyProtection="1">
      <alignment horizontal="center" vertical="center"/>
      <protection/>
    </xf>
    <xf numFmtId="0" fontId="102" fillId="0" borderId="47" xfId="0" applyFont="1" applyFill="1" applyBorder="1" applyAlignment="1" applyProtection="1">
      <alignment horizontal="center" vertical="center" wrapText="1"/>
      <protection/>
    </xf>
    <xf numFmtId="0" fontId="102" fillId="0" borderId="44" xfId="0" applyFont="1" applyFill="1" applyBorder="1" applyAlignment="1" applyProtection="1">
      <alignment horizontal="center" vertical="center" wrapText="1"/>
      <protection/>
    </xf>
    <xf numFmtId="0" fontId="102" fillId="41" borderId="47" xfId="0" applyFont="1" applyFill="1" applyBorder="1" applyAlignment="1" applyProtection="1">
      <alignment horizontal="center" vertical="center" wrapText="1"/>
      <protection/>
    </xf>
    <xf numFmtId="0" fontId="102" fillId="41" borderId="44" xfId="0" applyFont="1" applyFill="1" applyBorder="1" applyAlignment="1" applyProtection="1">
      <alignment horizontal="center" vertical="center" wrapText="1"/>
      <protection/>
    </xf>
    <xf numFmtId="184" fontId="10" fillId="0" borderId="47" xfId="0" applyNumberFormat="1" applyFont="1" applyFill="1" applyBorder="1" applyAlignment="1" applyProtection="1">
      <alignment horizontal="center" vertical="center" wrapText="1"/>
      <protection/>
    </xf>
    <xf numFmtId="184" fontId="10" fillId="0" borderId="44" xfId="0" applyNumberFormat="1" applyFont="1" applyFill="1" applyBorder="1" applyAlignment="1" applyProtection="1">
      <alignment horizontal="center" vertical="center" wrapText="1"/>
      <protection/>
    </xf>
    <xf numFmtId="184" fontId="10" fillId="0" borderId="47" xfId="0" applyNumberFormat="1" applyFont="1" applyFill="1" applyBorder="1" applyAlignment="1" applyProtection="1">
      <alignment vertical="center" wrapText="1"/>
      <protection/>
    </xf>
    <xf numFmtId="184" fontId="10" fillId="0" borderId="44" xfId="0" applyNumberFormat="1" applyFont="1" applyFill="1" applyBorder="1" applyAlignment="1" applyProtection="1">
      <alignment vertical="center" wrapText="1"/>
      <protection/>
    </xf>
    <xf numFmtId="0" fontId="105" fillId="0" borderId="47" xfId="0" applyFont="1" applyFill="1" applyBorder="1" applyAlignment="1" applyProtection="1">
      <alignment horizontal="center" vertical="center" wrapText="1"/>
      <protection/>
    </xf>
    <xf numFmtId="0" fontId="105" fillId="0" borderId="44" xfId="0" applyFont="1" applyFill="1" applyBorder="1" applyAlignment="1" applyProtection="1">
      <alignment horizontal="center" vertical="center" wrapText="1"/>
      <protection/>
    </xf>
    <xf numFmtId="0" fontId="129" fillId="0" borderId="0" xfId="0" applyFont="1" applyBorder="1" applyAlignment="1" applyProtection="1">
      <alignment horizontal="center" vertical="center"/>
      <protection/>
    </xf>
    <xf numFmtId="184" fontId="4" fillId="0" borderId="47" xfId="0" applyNumberFormat="1" applyFont="1" applyFill="1" applyBorder="1" applyAlignment="1" applyProtection="1">
      <alignment horizontal="center" vertical="center" wrapText="1"/>
      <protection/>
    </xf>
    <xf numFmtId="184" fontId="4" fillId="0" borderId="44" xfId="0" applyNumberFormat="1" applyFont="1" applyFill="1" applyBorder="1" applyAlignment="1" applyProtection="1">
      <alignment horizontal="center" vertical="center" wrapText="1"/>
      <protection/>
    </xf>
    <xf numFmtId="0" fontId="11" fillId="0" borderId="84" xfId="0" applyFont="1" applyFill="1" applyBorder="1" applyAlignment="1" applyProtection="1">
      <alignment horizontal="center" vertical="center"/>
      <protection/>
    </xf>
    <xf numFmtId="0" fontId="11" fillId="0" borderId="85" xfId="0" applyFont="1" applyFill="1" applyBorder="1" applyAlignment="1" applyProtection="1">
      <alignment horizontal="center" vertical="center"/>
      <protection/>
    </xf>
    <xf numFmtId="0" fontId="11" fillId="0" borderId="86" xfId="0" applyFont="1" applyFill="1" applyBorder="1" applyAlignment="1" applyProtection="1">
      <alignment horizontal="center" vertical="center"/>
      <protection/>
    </xf>
    <xf numFmtId="0" fontId="11" fillId="6" borderId="37" xfId="0" applyFont="1" applyFill="1" applyBorder="1" applyAlignment="1" applyProtection="1">
      <alignment horizontal="center" vertical="center"/>
      <protection/>
    </xf>
    <xf numFmtId="0" fontId="11" fillId="6" borderId="38" xfId="0" applyFont="1" applyFill="1" applyBorder="1" applyAlignment="1" applyProtection="1">
      <alignment horizontal="center" vertical="center"/>
      <protection/>
    </xf>
    <xf numFmtId="0" fontId="11" fillId="6" borderId="18" xfId="0" applyFont="1" applyFill="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21" fillId="0" borderId="32" xfId="0" applyFont="1" applyBorder="1" applyAlignment="1" applyProtection="1">
      <alignment horizontal="center" vertical="center"/>
      <protection/>
    </xf>
    <xf numFmtId="0" fontId="21" fillId="0" borderId="26" xfId="0" applyFont="1" applyBorder="1" applyAlignment="1" applyProtection="1">
      <alignment horizontal="center" vertical="center"/>
      <protection/>
    </xf>
    <xf numFmtId="0" fontId="105" fillId="0" borderId="81" xfId="0" applyFont="1" applyBorder="1" applyAlignment="1" applyProtection="1">
      <alignment horizontal="center" vertical="center" wrapText="1"/>
      <protection/>
    </xf>
    <xf numFmtId="0" fontId="105" fillId="0" borderId="82" xfId="0" applyFont="1" applyBorder="1" applyAlignment="1" applyProtection="1">
      <alignment horizontal="center" vertical="center" wrapText="1"/>
      <protection/>
    </xf>
    <xf numFmtId="3" fontId="11" fillId="0" borderId="87" xfId="0" applyNumberFormat="1" applyFont="1" applyFill="1" applyBorder="1" applyAlignment="1" applyProtection="1">
      <alignment vertical="center"/>
      <protection/>
    </xf>
    <xf numFmtId="3" fontId="11" fillId="0" borderId="88" xfId="0" applyNumberFormat="1" applyFont="1" applyFill="1" applyBorder="1" applyAlignment="1" applyProtection="1">
      <alignment vertical="center"/>
      <protection/>
    </xf>
    <xf numFmtId="0" fontId="105" fillId="0" borderId="47" xfId="0" applyFont="1" applyBorder="1" applyAlignment="1" applyProtection="1">
      <alignment horizontal="center" vertical="center" wrapText="1"/>
      <protection/>
    </xf>
    <xf numFmtId="0" fontId="105" fillId="0" borderId="44" xfId="0" applyFont="1" applyBorder="1" applyAlignment="1" applyProtection="1">
      <alignment horizontal="center" vertical="center" wrapText="1"/>
      <protection/>
    </xf>
    <xf numFmtId="0" fontId="21" fillId="0" borderId="27" xfId="0" applyFont="1" applyBorder="1" applyAlignment="1" applyProtection="1">
      <alignment horizontal="center" vertical="center" wrapText="1"/>
      <protection/>
    </xf>
    <xf numFmtId="0" fontId="21" fillId="0" borderId="29" xfId="0" applyFont="1" applyBorder="1" applyAlignment="1" applyProtection="1">
      <alignment horizontal="center" vertical="center" wrapText="1"/>
      <protection/>
    </xf>
    <xf numFmtId="0" fontId="17" fillId="0" borderId="22" xfId="0" applyFont="1" applyBorder="1" applyAlignment="1" applyProtection="1">
      <alignment vertical="center" shrinkToFit="1"/>
      <protection/>
    </xf>
    <xf numFmtId="0" fontId="17" fillId="0" borderId="32" xfId="0" applyFont="1" applyBorder="1" applyAlignment="1" applyProtection="1">
      <alignment vertical="center" shrinkToFit="1"/>
      <protection/>
    </xf>
    <xf numFmtId="0" fontId="17" fillId="0" borderId="26" xfId="0" applyFont="1" applyBorder="1" applyAlignment="1" applyProtection="1">
      <alignment vertical="center" shrinkToFit="1"/>
      <protection/>
    </xf>
    <xf numFmtId="0" fontId="21" fillId="0" borderId="28" xfId="0" applyFont="1" applyBorder="1" applyAlignment="1" applyProtection="1">
      <alignment horizontal="center" vertical="center"/>
      <protection/>
    </xf>
    <xf numFmtId="190" fontId="17" fillId="0" borderId="0" xfId="0" applyNumberFormat="1" applyFont="1" applyBorder="1" applyAlignment="1" applyProtection="1">
      <alignment vertical="center" shrinkToFit="1"/>
      <protection/>
    </xf>
    <xf numFmtId="190" fontId="17" fillId="0" borderId="28" xfId="0" applyNumberFormat="1" applyFont="1" applyBorder="1" applyAlignment="1" applyProtection="1">
      <alignment vertical="center" shrinkToFit="1"/>
      <protection/>
    </xf>
    <xf numFmtId="0" fontId="130" fillId="0" borderId="0" xfId="0" applyFont="1" applyBorder="1" applyAlignment="1" applyProtection="1">
      <alignment vertical="center" wrapText="1" shrinkToFit="1"/>
      <protection/>
    </xf>
    <xf numFmtId="9" fontId="11" fillId="0" borderId="33" xfId="0" applyNumberFormat="1" applyFont="1" applyFill="1" applyBorder="1" applyAlignment="1" applyProtection="1">
      <alignment horizontal="center" vertical="center"/>
      <protection/>
    </xf>
    <xf numFmtId="9" fontId="11" fillId="0" borderId="83" xfId="0" applyNumberFormat="1" applyFont="1" applyFill="1" applyBorder="1" applyAlignment="1" applyProtection="1">
      <alignment horizontal="center" vertical="center"/>
      <protection/>
    </xf>
    <xf numFmtId="9" fontId="11" fillId="0" borderId="59" xfId="0" applyNumberFormat="1" applyFont="1" applyFill="1" applyBorder="1" applyAlignment="1" applyProtection="1">
      <alignment horizontal="center" vertical="center"/>
      <protection/>
    </xf>
    <xf numFmtId="0" fontId="26" fillId="0" borderId="0" xfId="0" applyFont="1" applyFill="1" applyAlignment="1" applyProtection="1">
      <alignment vertical="top" wrapText="1"/>
      <protection/>
    </xf>
    <xf numFmtId="0" fontId="19" fillId="0" borderId="77" xfId="0" applyFont="1" applyFill="1" applyBorder="1" applyAlignment="1" applyProtection="1">
      <alignment horizontal="center" vertical="center"/>
      <protection/>
    </xf>
    <xf numFmtId="0" fontId="19" fillId="0" borderId="44" xfId="0" applyFont="1" applyFill="1" applyBorder="1" applyAlignment="1" applyProtection="1">
      <alignment horizontal="center" vertical="center"/>
      <protection/>
    </xf>
    <xf numFmtId="0" fontId="11" fillId="0" borderId="33" xfId="0" applyFont="1" applyFill="1" applyBorder="1" applyAlignment="1" applyProtection="1">
      <alignment vertical="center" wrapText="1"/>
      <protection/>
    </xf>
    <xf numFmtId="0" fontId="11" fillId="0" borderId="34" xfId="0" applyFont="1" applyFill="1" applyBorder="1" applyAlignment="1" applyProtection="1">
      <alignment vertical="center" wrapText="1"/>
      <protection/>
    </xf>
    <xf numFmtId="0" fontId="19" fillId="0" borderId="89" xfId="0" applyFont="1" applyFill="1" applyBorder="1" applyAlignment="1" applyProtection="1">
      <alignment horizontal="center" vertical="center" wrapText="1"/>
      <protection/>
    </xf>
    <xf numFmtId="0" fontId="19" fillId="0" borderId="90" xfId="0" applyFont="1" applyFill="1" applyBorder="1" applyAlignment="1" applyProtection="1">
      <alignment horizontal="center" vertical="center" wrapText="1"/>
      <protection/>
    </xf>
    <xf numFmtId="0" fontId="19" fillId="0" borderId="47" xfId="0" applyFont="1" applyFill="1" applyBorder="1" applyAlignment="1" applyProtection="1">
      <alignment horizontal="center" vertical="center" wrapText="1"/>
      <protection/>
    </xf>
    <xf numFmtId="0" fontId="19" fillId="0" borderId="77" xfId="0" applyFont="1" applyFill="1" applyBorder="1" applyAlignment="1" applyProtection="1">
      <alignment horizontal="center" vertical="center" wrapText="1"/>
      <protection/>
    </xf>
    <xf numFmtId="0" fontId="19" fillId="0" borderId="44" xfId="0" applyFont="1" applyFill="1" applyBorder="1" applyAlignment="1" applyProtection="1">
      <alignment horizontal="center" vertical="center" wrapText="1"/>
      <protection/>
    </xf>
    <xf numFmtId="0" fontId="19" fillId="0" borderId="91" xfId="0" applyFont="1" applyFill="1" applyBorder="1" applyAlignment="1" applyProtection="1">
      <alignment horizontal="center" vertical="center" wrapText="1"/>
      <protection/>
    </xf>
    <xf numFmtId="0" fontId="21" fillId="0" borderId="22" xfId="0" applyFont="1" applyFill="1" applyBorder="1" applyAlignment="1" applyProtection="1">
      <alignment horizontal="center" vertical="center" wrapText="1"/>
      <protection/>
    </xf>
    <xf numFmtId="0" fontId="21" fillId="0" borderId="26" xfId="0" applyFont="1" applyFill="1" applyBorder="1" applyAlignment="1" applyProtection="1">
      <alignment horizontal="center" vertical="center" wrapText="1"/>
      <protection/>
    </xf>
    <xf numFmtId="0" fontId="128" fillId="0" borderId="32" xfId="0" applyFont="1" applyBorder="1" applyAlignment="1" applyProtection="1">
      <alignment horizontal="left" vertical="center" wrapText="1"/>
      <protection/>
    </xf>
    <xf numFmtId="0" fontId="6" fillId="36" borderId="37" xfId="0" applyFont="1" applyFill="1" applyBorder="1" applyAlignment="1" applyProtection="1">
      <alignment horizontal="center" vertical="center" textRotation="255"/>
      <protection/>
    </xf>
    <xf numFmtId="0" fontId="6" fillId="36" borderId="38" xfId="0" applyFont="1" applyFill="1" applyBorder="1" applyAlignment="1" applyProtection="1">
      <alignment horizontal="center" vertical="center" textRotation="255"/>
      <protection/>
    </xf>
    <xf numFmtId="0" fontId="6" fillId="36" borderId="18" xfId="0" applyFont="1" applyFill="1" applyBorder="1" applyAlignment="1" applyProtection="1">
      <alignment horizontal="center" vertical="center" textRotation="255"/>
      <protection/>
    </xf>
    <xf numFmtId="0" fontId="11" fillId="0" borderId="37" xfId="0" applyFont="1" applyFill="1" applyBorder="1" applyAlignment="1" applyProtection="1">
      <alignment horizontal="center" vertical="center" wrapText="1"/>
      <protection/>
    </xf>
    <xf numFmtId="0" fontId="11" fillId="0" borderId="38"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11" fillId="0" borderId="30" xfId="0" applyFont="1" applyFill="1" applyBorder="1" applyAlignment="1" applyProtection="1">
      <alignment vertical="center" wrapText="1"/>
      <protection/>
    </xf>
    <xf numFmtId="0" fontId="11" fillId="0" borderId="31" xfId="0" applyFont="1" applyFill="1" applyBorder="1" applyAlignment="1" applyProtection="1">
      <alignment vertical="center" wrapText="1"/>
      <protection/>
    </xf>
    <xf numFmtId="0" fontId="21" fillId="0" borderId="27" xfId="0" applyFont="1" applyFill="1" applyBorder="1" applyAlignment="1" applyProtection="1">
      <alignment horizontal="center" vertical="center" wrapText="1"/>
      <protection/>
    </xf>
    <xf numFmtId="0" fontId="21" fillId="0" borderId="29" xfId="0" applyFont="1" applyFill="1" applyBorder="1" applyAlignment="1" applyProtection="1">
      <alignment horizontal="center" vertical="center" wrapText="1"/>
      <protection/>
    </xf>
    <xf numFmtId="0" fontId="115" fillId="0" borderId="92" xfId="0" applyFont="1" applyBorder="1" applyAlignment="1" applyProtection="1">
      <alignment horizontal="center" vertical="top" wrapText="1"/>
      <protection/>
    </xf>
    <xf numFmtId="0" fontId="115" fillId="0" borderId="93" xfId="0" applyFont="1" applyBorder="1" applyAlignment="1" applyProtection="1">
      <alignment horizontal="center" vertical="top" wrapText="1"/>
      <protection/>
    </xf>
    <xf numFmtId="0" fontId="0" fillId="0" borderId="47" xfId="0" applyFont="1" applyBorder="1" applyAlignment="1" applyProtection="1">
      <alignment horizontal="center" vertical="center"/>
      <protection/>
    </xf>
    <xf numFmtId="0" fontId="0" fillId="0" borderId="77"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4" fontId="99" fillId="0" borderId="18" xfId="0" applyNumberFormat="1" applyFont="1" applyFill="1" applyBorder="1" applyAlignment="1" applyProtection="1">
      <alignment horizontal="center" vertical="center" wrapText="1"/>
      <protection/>
    </xf>
    <xf numFmtId="0" fontId="99" fillId="0" borderId="18" xfId="0" applyFont="1" applyFill="1" applyBorder="1" applyAlignment="1" applyProtection="1">
      <alignment horizontal="center" vertical="center" wrapText="1"/>
      <protection/>
    </xf>
    <xf numFmtId="0" fontId="115" fillId="0" borderId="94" xfId="0" applyFont="1" applyFill="1" applyBorder="1" applyAlignment="1" applyProtection="1">
      <alignment horizontal="center" vertical="center" wrapText="1"/>
      <protection/>
    </xf>
    <xf numFmtId="0" fontId="115" fillId="0" borderId="16" xfId="0" applyFont="1" applyFill="1" applyBorder="1" applyAlignment="1" applyProtection="1">
      <alignment horizontal="center" vertical="center" wrapText="1"/>
      <protection/>
    </xf>
    <xf numFmtId="0" fontId="82" fillId="0" borderId="0" xfId="44" applyAlignment="1" applyProtection="1">
      <alignment vertical="center"/>
      <protection/>
    </xf>
    <xf numFmtId="0" fontId="115" fillId="0" borderId="0" xfId="0" applyFont="1" applyAlignment="1" applyProtection="1">
      <alignment horizontal="left" vertical="center"/>
      <protection/>
    </xf>
    <xf numFmtId="0" fontId="115" fillId="0" borderId="95" xfId="0" applyFont="1" applyBorder="1" applyAlignment="1" applyProtection="1">
      <alignment horizontal="center" vertical="center" wrapText="1"/>
      <protection/>
    </xf>
    <xf numFmtId="0" fontId="115" fillId="0" borderId="96" xfId="0" applyFont="1" applyBorder="1" applyAlignment="1" applyProtection="1">
      <alignment horizontal="center" vertical="center" wrapText="1"/>
      <protection/>
    </xf>
    <xf numFmtId="0" fontId="0" fillId="0" borderId="47" xfId="0" applyFont="1" applyBorder="1" applyAlignment="1" applyProtection="1">
      <alignment horizontal="center" vertical="center" shrinkToFit="1"/>
      <protection/>
    </xf>
    <xf numFmtId="0" fontId="0" fillId="0" borderId="77" xfId="0" applyFont="1" applyBorder="1" applyAlignment="1" applyProtection="1">
      <alignment horizontal="center" vertical="center" shrinkToFit="1"/>
      <protection/>
    </xf>
    <xf numFmtId="0" fontId="0" fillId="0" borderId="44" xfId="0" applyFont="1" applyBorder="1" applyAlignment="1" applyProtection="1">
      <alignment horizontal="center" vertical="center" shrinkToFit="1"/>
      <protection/>
    </xf>
    <xf numFmtId="0" fontId="115" fillId="0" borderId="50" xfId="0" applyFont="1" applyBorder="1" applyAlignment="1" applyProtection="1">
      <alignment horizontal="center" vertical="center" wrapText="1"/>
      <protection/>
    </xf>
    <xf numFmtId="0" fontId="115" fillId="0" borderId="17" xfId="0" applyFont="1" applyBorder="1" applyAlignment="1" applyProtection="1">
      <alignment horizontal="center" vertical="center" wrapText="1"/>
      <protection/>
    </xf>
    <xf numFmtId="0" fontId="116" fillId="33" borderId="97" xfId="0" applyFont="1" applyFill="1" applyBorder="1" applyAlignment="1" applyProtection="1">
      <alignment horizontal="center" vertical="center" wrapText="1"/>
      <protection/>
    </xf>
    <xf numFmtId="0" fontId="116" fillId="33" borderId="52" xfId="0" applyFont="1" applyFill="1" applyBorder="1" applyAlignment="1" applyProtection="1">
      <alignment horizontal="center" vertical="center" wrapText="1"/>
      <protection/>
    </xf>
    <xf numFmtId="14" fontId="99" fillId="0" borderId="19" xfId="0" applyNumberFormat="1" applyFont="1" applyFill="1" applyBorder="1" applyAlignment="1" applyProtection="1">
      <alignment horizontal="center" vertical="center" wrapText="1"/>
      <protection/>
    </xf>
    <xf numFmtId="0" fontId="99" fillId="0" borderId="19" xfId="0" applyFont="1" applyFill="1" applyBorder="1" applyAlignment="1" applyProtection="1">
      <alignment horizontal="center" vertical="center" wrapText="1"/>
      <protection/>
    </xf>
    <xf numFmtId="14" fontId="99" fillId="0" borderId="15" xfId="0" applyNumberFormat="1" applyFont="1" applyFill="1" applyBorder="1" applyAlignment="1" applyProtection="1">
      <alignment horizontal="center" vertical="center" wrapText="1"/>
      <protection/>
    </xf>
    <xf numFmtId="0" fontId="99" fillId="0" borderId="15" xfId="0" applyFont="1" applyFill="1" applyBorder="1" applyAlignment="1" applyProtection="1">
      <alignment horizontal="center" vertical="center" wrapText="1"/>
      <protection/>
    </xf>
    <xf numFmtId="0" fontId="115" fillId="0" borderId="94" xfId="0" applyFont="1" applyBorder="1" applyAlignment="1" applyProtection="1">
      <alignment horizontal="center" vertical="center" wrapText="1"/>
      <protection/>
    </xf>
    <xf numFmtId="0" fontId="115" fillId="0" borderId="16" xfId="0" applyFont="1" applyBorder="1" applyAlignment="1" applyProtection="1">
      <alignment horizontal="center" vertical="center" wrapText="1"/>
      <protection/>
    </xf>
    <xf numFmtId="14" fontId="99" fillId="0" borderId="20" xfId="0" applyNumberFormat="1" applyFont="1" applyFill="1" applyBorder="1" applyAlignment="1" applyProtection="1">
      <alignment horizontal="center" vertical="center" wrapText="1"/>
      <protection/>
    </xf>
    <xf numFmtId="0" fontId="99" fillId="0" borderId="20" xfId="0" applyFont="1" applyFill="1" applyBorder="1" applyAlignment="1" applyProtection="1">
      <alignment horizontal="center" vertical="center" wrapText="1"/>
      <protection/>
    </xf>
    <xf numFmtId="0" fontId="115" fillId="0" borderId="51" xfId="0" applyFont="1" applyBorder="1" applyAlignment="1" applyProtection="1">
      <alignment horizontal="center"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20</xdr:row>
      <xdr:rowOff>123825</xdr:rowOff>
    </xdr:from>
    <xdr:ext cx="476250" cy="247650"/>
    <xdr:sp>
      <xdr:nvSpPr>
        <xdr:cNvPr id="1" name="テキスト ボックス 1"/>
        <xdr:cNvSpPr txBox="1">
          <a:spLocks noChangeArrowheads="1"/>
        </xdr:cNvSpPr>
      </xdr:nvSpPr>
      <xdr:spPr>
        <a:xfrm>
          <a:off x="2219325" y="4124325"/>
          <a:ext cx="4762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876300</xdr:colOff>
      <xdr:row>20</xdr:row>
      <xdr:rowOff>123825</xdr:rowOff>
    </xdr:from>
    <xdr:ext cx="1162050" cy="247650"/>
    <xdr:sp>
      <xdr:nvSpPr>
        <xdr:cNvPr id="2" name="テキスト ボックス 12"/>
        <xdr:cNvSpPr txBox="1">
          <a:spLocks noChangeArrowheads="1"/>
        </xdr:cNvSpPr>
      </xdr:nvSpPr>
      <xdr:spPr>
        <a:xfrm>
          <a:off x="4019550" y="4124325"/>
          <a:ext cx="1162050" cy="247650"/>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47650"/>
    <xdr:sp>
      <xdr:nvSpPr>
        <xdr:cNvPr id="3" name="テキスト ボックス 16"/>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20</xdr:row>
      <xdr:rowOff>104775</xdr:rowOff>
    </xdr:from>
    <xdr:ext cx="1047750" cy="247650"/>
    <xdr:sp>
      <xdr:nvSpPr>
        <xdr:cNvPr id="4" name="テキスト ボックス 18"/>
        <xdr:cNvSpPr txBox="1">
          <a:spLocks noChangeArrowheads="1"/>
        </xdr:cNvSpPr>
      </xdr:nvSpPr>
      <xdr:spPr>
        <a:xfrm>
          <a:off x="447675" y="4105275"/>
          <a:ext cx="10477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企業間データ活用型</a:t>
          </a:r>
        </a:p>
      </xdr:txBody>
    </xdr:sp>
    <xdr:clientData/>
  </xdr:oneCellAnchor>
  <xdr:oneCellAnchor>
    <xdr:from>
      <xdr:col>2</xdr:col>
      <xdr:colOff>0</xdr:colOff>
      <xdr:row>14</xdr:row>
      <xdr:rowOff>85725</xdr:rowOff>
    </xdr:from>
    <xdr:ext cx="666750" cy="247650"/>
    <xdr:sp>
      <xdr:nvSpPr>
        <xdr:cNvPr id="5"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104775</xdr:rowOff>
    </xdr:from>
    <xdr:ext cx="666750" cy="238125"/>
    <xdr:sp>
      <xdr:nvSpPr>
        <xdr:cNvPr id="6" name="テキスト ボックス 36"/>
        <xdr:cNvSpPr txBox="1">
          <a:spLocks noChangeArrowheads="1"/>
        </xdr:cNvSpPr>
      </xdr:nvSpPr>
      <xdr:spPr>
        <a:xfrm>
          <a:off x="457200" y="590550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25</xdr:row>
      <xdr:rowOff>9525</xdr:rowOff>
    </xdr:from>
    <xdr:ext cx="466725" cy="238125"/>
    <xdr:sp>
      <xdr:nvSpPr>
        <xdr:cNvPr id="7" name="テキスト ボックス 24"/>
        <xdr:cNvSpPr txBox="1">
          <a:spLocks noChangeArrowheads="1"/>
        </xdr:cNvSpPr>
      </xdr:nvSpPr>
      <xdr:spPr>
        <a:xfrm>
          <a:off x="2247900" y="501015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26</xdr:row>
      <xdr:rowOff>371475</xdr:rowOff>
    </xdr:from>
    <xdr:to>
      <xdr:col>7</xdr:col>
      <xdr:colOff>609600</xdr:colOff>
      <xdr:row>29</xdr:row>
      <xdr:rowOff>381000</xdr:rowOff>
    </xdr:to>
    <xdr:sp>
      <xdr:nvSpPr>
        <xdr:cNvPr id="1" name="左中かっこ 1"/>
        <xdr:cNvSpPr>
          <a:spLocks/>
        </xdr:cNvSpPr>
      </xdr:nvSpPr>
      <xdr:spPr>
        <a:xfrm>
          <a:off x="7239000" y="948690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37</xdr:row>
      <xdr:rowOff>0</xdr:rowOff>
    </xdr:from>
    <xdr:to>
      <xdr:col>20</xdr:col>
      <xdr:colOff>9525</xdr:colOff>
      <xdr:row>37</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631650" y="13306425"/>
          <a:ext cx="9525" cy="9525"/>
        </a:xfrm>
        <a:prstGeom prst="rect">
          <a:avLst/>
        </a:prstGeom>
        <a:noFill/>
        <a:ln w="9525" cmpd="sng">
          <a:noFill/>
        </a:ln>
      </xdr:spPr>
    </xdr:pic>
    <xdr:clientData/>
  </xdr:twoCellAnchor>
  <xdr:twoCellAnchor editAs="oneCell">
    <xdr:from>
      <xdr:col>20</xdr:col>
      <xdr:colOff>19050</xdr:colOff>
      <xdr:row>37</xdr:row>
      <xdr:rowOff>0</xdr:rowOff>
    </xdr:from>
    <xdr:to>
      <xdr:col>20</xdr:col>
      <xdr:colOff>28575</xdr:colOff>
      <xdr:row>37</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650700" y="13306425"/>
          <a:ext cx="9525" cy="9525"/>
        </a:xfrm>
        <a:prstGeom prst="rect">
          <a:avLst/>
        </a:prstGeom>
        <a:noFill/>
        <a:ln w="9525" cmpd="sng">
          <a:noFill/>
        </a:ln>
      </xdr:spPr>
    </xdr:pic>
    <xdr:clientData/>
  </xdr:twoCellAnchor>
  <xdr:twoCellAnchor editAs="oneCell">
    <xdr:from>
      <xdr:col>20</xdr:col>
      <xdr:colOff>38100</xdr:colOff>
      <xdr:row>37</xdr:row>
      <xdr:rowOff>0</xdr:rowOff>
    </xdr:from>
    <xdr:to>
      <xdr:col>20</xdr:col>
      <xdr:colOff>47625</xdr:colOff>
      <xdr:row>37</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669750" y="13306425"/>
          <a:ext cx="9525" cy="9525"/>
        </a:xfrm>
        <a:prstGeom prst="rect">
          <a:avLst/>
        </a:prstGeom>
        <a:noFill/>
        <a:ln w="9525" cmpd="sng">
          <a:noFill/>
        </a:ln>
      </xdr:spPr>
    </xdr:pic>
    <xdr:clientData/>
  </xdr:twoCellAnchor>
  <xdr:twoCellAnchor editAs="oneCell">
    <xdr:from>
      <xdr:col>19</xdr:col>
      <xdr:colOff>0</xdr:colOff>
      <xdr:row>37</xdr:row>
      <xdr:rowOff>0</xdr:rowOff>
    </xdr:from>
    <xdr:to>
      <xdr:col>19</xdr:col>
      <xdr:colOff>9525</xdr:colOff>
      <xdr:row>37</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69475" y="13306425"/>
          <a:ext cx="9525" cy="9525"/>
        </a:xfrm>
        <a:prstGeom prst="rect">
          <a:avLst/>
        </a:prstGeom>
        <a:noFill/>
        <a:ln w="9525" cmpd="sng">
          <a:noFill/>
        </a:ln>
      </xdr:spPr>
    </xdr:pic>
    <xdr:clientData/>
  </xdr:twoCellAnchor>
  <xdr:twoCellAnchor editAs="oneCell">
    <xdr:from>
      <xdr:col>19</xdr:col>
      <xdr:colOff>19050</xdr:colOff>
      <xdr:row>37</xdr:row>
      <xdr:rowOff>0</xdr:rowOff>
    </xdr:from>
    <xdr:to>
      <xdr:col>19</xdr:col>
      <xdr:colOff>28575</xdr:colOff>
      <xdr:row>37</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88525" y="13306425"/>
          <a:ext cx="9525" cy="9525"/>
        </a:xfrm>
        <a:prstGeom prst="rect">
          <a:avLst/>
        </a:prstGeom>
        <a:noFill/>
        <a:ln w="9525" cmpd="sng">
          <a:noFill/>
        </a:ln>
      </xdr:spPr>
    </xdr:pic>
    <xdr:clientData/>
  </xdr:twoCellAnchor>
  <xdr:twoCellAnchor editAs="oneCell">
    <xdr:from>
      <xdr:col>19</xdr:col>
      <xdr:colOff>38100</xdr:colOff>
      <xdr:row>37</xdr:row>
      <xdr:rowOff>0</xdr:rowOff>
    </xdr:from>
    <xdr:to>
      <xdr:col>19</xdr:col>
      <xdr:colOff>57150</xdr:colOff>
      <xdr:row>37</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507575" y="133064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9"/>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5" t="s">
        <v>110</v>
      </c>
      <c r="D1" s="12"/>
      <c r="E1" s="12"/>
    </row>
    <row r="2" spans="2:5" ht="19.5" customHeight="1">
      <c r="B2" s="15"/>
      <c r="D2" s="12"/>
      <c r="E2" s="12"/>
    </row>
    <row r="3" spans="2:5" ht="19.5" customHeight="1">
      <c r="B3" t="s">
        <v>112</v>
      </c>
      <c r="C3" s="12"/>
      <c r="D3" s="12"/>
      <c r="E3" s="12"/>
    </row>
    <row r="4" spans="2:3" ht="19.5" customHeight="1" thickBot="1">
      <c r="B4" s="16" t="s">
        <v>32</v>
      </c>
      <c r="C4" s="16" t="s">
        <v>111</v>
      </c>
    </row>
    <row r="5" spans="2:3" ht="19.5" customHeight="1" thickTop="1">
      <c r="B5" s="17">
        <v>1</v>
      </c>
      <c r="C5" s="18" t="s">
        <v>110</v>
      </c>
    </row>
    <row r="6" spans="2:3" s="34" customFormat="1" ht="19.5" customHeight="1">
      <c r="B6" s="35">
        <v>2</v>
      </c>
      <c r="C6" s="20" t="s">
        <v>214</v>
      </c>
    </row>
    <row r="7" spans="2:3" ht="19.5" customHeight="1">
      <c r="B7" s="19">
        <v>3</v>
      </c>
      <c r="C7" s="20" t="s">
        <v>117</v>
      </c>
    </row>
    <row r="8" spans="2:3" ht="19.5" customHeight="1">
      <c r="B8" s="35">
        <v>4</v>
      </c>
      <c r="C8" s="20" t="s">
        <v>135</v>
      </c>
    </row>
    <row r="9" spans="2:3" ht="19.5" customHeight="1">
      <c r="B9" s="35">
        <v>5</v>
      </c>
      <c r="C9" s="20" t="s">
        <v>104</v>
      </c>
    </row>
    <row r="10" spans="2:3" ht="19.5" customHeight="1">
      <c r="B10" s="35">
        <v>6</v>
      </c>
      <c r="C10" s="20" t="s">
        <v>81</v>
      </c>
    </row>
    <row r="11" spans="2:3" ht="19.5" customHeight="1">
      <c r="B11" s="35">
        <v>7</v>
      </c>
      <c r="C11" s="20" t="s">
        <v>30</v>
      </c>
    </row>
    <row r="12" spans="2:3" ht="19.5" customHeight="1">
      <c r="B12" s="35">
        <v>8</v>
      </c>
      <c r="C12" s="20" t="s">
        <v>82</v>
      </c>
    </row>
    <row r="13" spans="2:3" ht="19.5" customHeight="1">
      <c r="B13" s="35">
        <v>9</v>
      </c>
      <c r="C13" s="20" t="s">
        <v>31</v>
      </c>
    </row>
    <row r="14" spans="2:3" ht="19.5" customHeight="1">
      <c r="B14" s="35">
        <v>10</v>
      </c>
      <c r="C14" s="20" t="s">
        <v>194</v>
      </c>
    </row>
    <row r="15" spans="2:3" ht="19.5" customHeight="1">
      <c r="B15" s="34"/>
      <c r="C15" s="34"/>
    </row>
    <row r="16" spans="2:3" ht="19.5" customHeight="1">
      <c r="B16" s="34"/>
      <c r="C16" s="34"/>
    </row>
    <row r="17" spans="2:3" ht="19.5" customHeight="1">
      <c r="B17" s="34"/>
      <c r="C17" s="34"/>
    </row>
    <row r="18" spans="2:3" ht="19.5" customHeight="1">
      <c r="B18" s="34"/>
      <c r="C18" s="34"/>
    </row>
    <row r="19" spans="2:3" ht="19.5" customHeight="1">
      <c r="B19" s="34"/>
      <c r="C19" s="34"/>
    </row>
  </sheetData>
  <sheetProtection sheet="1" objects="1" scenarios="1"/>
  <hyperlinks>
    <hyperlink ref="C7" location="'基本情報入力（使い方）'!A1" display="基本情報入力（使い方）"/>
    <hyperlink ref="C8" location="経費明細表!A1" display="経費明細表"/>
    <hyperlink ref="C9" location="'機械装置費（50万円以上）'!A1" display="機械装置費（50万円以上）"/>
    <hyperlink ref="C10" location="'機械装置費（50万円未満）'!A1" display="機械装置費（50万円未満）"/>
    <hyperlink ref="C15" location="原材料費!A1" display="原材料費"/>
    <hyperlink ref="C11" location="技術導入費!A1" display="技術導入費"/>
    <hyperlink ref="C16" location="外注加工費!A1" display="外注加工費（小規模型のみ）"/>
    <hyperlink ref="C17" location="委託費!A1" display="委託費"/>
    <hyperlink ref="C18" location="知的財産権等関連経費!A1" display="知的財産権等関連経費"/>
    <hyperlink ref="C13" location="運搬費!A1" display="運搬費"/>
    <hyperlink ref="C12" location="専門家経費!A1" display="専門家経費"/>
    <hyperlink ref="C14" location="クラウド利用費!A1" display="クラウド利用費"/>
    <hyperlink ref="C6" location="'企業間データ活用型（連携体全体の配分表）'!A1" display="企業間データ活用型（連携体全体の配分表）"/>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4" customWidth="1"/>
    <col min="2" max="4" width="3.7109375" style="214" customWidth="1"/>
    <col min="5" max="5" width="16.421875" style="1" customWidth="1"/>
    <col min="6" max="6" width="16.140625" style="1" customWidth="1"/>
    <col min="7" max="7" width="9.140625" style="214" customWidth="1"/>
    <col min="8" max="8" width="6.421875" style="214" customWidth="1"/>
    <col min="9" max="13" width="15.140625" style="214" customWidth="1"/>
    <col min="14" max="14" width="3.8515625" style="212" customWidth="1"/>
    <col min="15" max="15" width="5.28125" style="212" customWidth="1"/>
    <col min="16" max="16384" width="9.00390625" style="214" customWidth="1"/>
  </cols>
  <sheetData>
    <row r="1" spans="1:18" ht="13.5">
      <c r="A1" s="212"/>
      <c r="E1" s="213"/>
      <c r="H1" s="212"/>
      <c r="P1" s="212"/>
      <c r="Q1" s="215"/>
      <c r="R1" s="215"/>
    </row>
    <row r="2" spans="1:18" ht="13.5">
      <c r="A2" s="212"/>
      <c r="B2" s="655" t="s">
        <v>172</v>
      </c>
      <c r="C2" s="655"/>
      <c r="D2" s="655"/>
      <c r="E2" s="213"/>
      <c r="H2" s="212"/>
      <c r="P2" s="212"/>
      <c r="Q2" s="215"/>
      <c r="R2" s="215"/>
    </row>
    <row r="3" spans="1:18" ht="13.5">
      <c r="A3" s="212"/>
      <c r="E3" s="213"/>
      <c r="H3" s="212"/>
      <c r="P3" s="212"/>
      <c r="Q3" s="215"/>
      <c r="R3" s="215"/>
    </row>
    <row r="4" spans="1:6" ht="13.5" customHeight="1">
      <c r="A4" s="656" t="s">
        <v>106</v>
      </c>
      <c r="B4" s="656"/>
      <c r="C4" s="656"/>
      <c r="D4" s="656"/>
      <c r="E4" s="656"/>
      <c r="F4" s="212"/>
    </row>
    <row r="5" spans="1:14" ht="13.5" customHeight="1">
      <c r="A5" s="216"/>
      <c r="B5" s="216"/>
      <c r="C5" s="216"/>
      <c r="D5" s="216"/>
      <c r="E5" s="260"/>
      <c r="F5" s="212"/>
      <c r="N5" s="216"/>
    </row>
    <row r="6" spans="1:14" ht="13.5" customHeight="1">
      <c r="A6" s="216"/>
      <c r="B6" s="218" t="s">
        <v>138</v>
      </c>
      <c r="C6" s="219"/>
      <c r="D6" s="220"/>
      <c r="E6" s="221"/>
      <c r="F6" s="648" t="s">
        <v>16</v>
      </c>
      <c r="G6" s="649"/>
      <c r="H6" s="650"/>
      <c r="N6" s="216"/>
    </row>
    <row r="7" spans="1:14" ht="13.5" customHeight="1">
      <c r="A7" s="216"/>
      <c r="B7" s="216"/>
      <c r="C7" s="216"/>
      <c r="D7" s="216"/>
      <c r="E7" s="260"/>
      <c r="F7" s="659" t="s">
        <v>31</v>
      </c>
      <c r="G7" s="660"/>
      <c r="H7" s="661"/>
      <c r="N7" s="216"/>
    </row>
    <row r="8" spans="1:15" ht="13.5" customHeight="1">
      <c r="A8" s="216"/>
      <c r="B8" s="216"/>
      <c r="C8" s="216"/>
      <c r="D8" s="216"/>
      <c r="E8" s="260"/>
      <c r="F8" s="212"/>
      <c r="N8" s="216"/>
      <c r="O8" s="222"/>
    </row>
    <row r="9" spans="1:14" ht="13.5" customHeight="1">
      <c r="A9" s="244"/>
      <c r="F9" s="212"/>
      <c r="I9" s="223" t="s">
        <v>33</v>
      </c>
      <c r="J9" s="1">
        <f>IF('基本情報入力（使い方）'!$C$12="","",'基本情報入力（使い方）'!$C$12)</f>
      </c>
      <c r="K9" s="223"/>
      <c r="L9" s="1"/>
      <c r="N9" s="216"/>
    </row>
    <row r="10" spans="1:15" ht="13.5" customHeight="1" thickBot="1">
      <c r="A10" s="244"/>
      <c r="F10" s="212"/>
      <c r="M10" s="223" t="s">
        <v>20</v>
      </c>
      <c r="N10" s="214"/>
      <c r="O10" s="223"/>
    </row>
    <row r="11" spans="1:15" ht="27" customHeight="1">
      <c r="A11" s="657" t="s">
        <v>2</v>
      </c>
      <c r="B11" s="646" t="s">
        <v>3</v>
      </c>
      <c r="C11" s="646"/>
      <c r="D11" s="647"/>
      <c r="E11" s="225" t="s">
        <v>4</v>
      </c>
      <c r="F11" s="225" t="s">
        <v>5</v>
      </c>
      <c r="G11" s="225" t="s">
        <v>6</v>
      </c>
      <c r="H11" s="225" t="s">
        <v>7</v>
      </c>
      <c r="I11" s="225" t="s">
        <v>1</v>
      </c>
      <c r="J11" s="225" t="s">
        <v>1</v>
      </c>
      <c r="K11" s="674" t="s">
        <v>235</v>
      </c>
      <c r="L11" s="647"/>
      <c r="M11" s="225" t="s">
        <v>8</v>
      </c>
      <c r="N11" s="662" t="s">
        <v>2</v>
      </c>
      <c r="O11" s="670" t="s">
        <v>39</v>
      </c>
    </row>
    <row r="12" spans="1:15" ht="42" customHeight="1" thickBot="1">
      <c r="A12" s="658"/>
      <c r="B12" s="227" t="s">
        <v>9</v>
      </c>
      <c r="C12" s="227" t="s">
        <v>10</v>
      </c>
      <c r="D12" s="228" t="s">
        <v>11</v>
      </c>
      <c r="E12" s="261"/>
      <c r="F12" s="230"/>
      <c r="G12" s="231"/>
      <c r="H12" s="231"/>
      <c r="I12" s="231" t="s">
        <v>12</v>
      </c>
      <c r="J12" s="231" t="s">
        <v>23</v>
      </c>
      <c r="K12" s="231" t="s">
        <v>13</v>
      </c>
      <c r="L12" s="232" t="s">
        <v>22</v>
      </c>
      <c r="M12" s="231" t="s">
        <v>14</v>
      </c>
      <c r="N12" s="663"/>
      <c r="O12" s="671"/>
    </row>
    <row r="13" spans="1:15" ht="61.5" customHeight="1">
      <c r="A13" s="249">
        <v>1</v>
      </c>
      <c r="B13" s="672"/>
      <c r="C13" s="673"/>
      <c r="D13" s="673"/>
      <c r="E13" s="304"/>
      <c r="F13" s="279"/>
      <c r="G13" s="280"/>
      <c r="H13" s="281"/>
      <c r="I13" s="23">
        <f>IF(J13="","",ROUNDDOWN(J13*(1+O13/100),0))</f>
      </c>
      <c r="J13" s="305"/>
      <c r="K13" s="23">
        <f>IF(L13="","",ROUNDDOWN(L13*(1+O13/100),0))</f>
      </c>
      <c r="L13" s="23">
        <f>IF(OR(J13="",G13=""),"",ROUNDDOWN(J13*G13,0))</f>
      </c>
      <c r="M13" s="195">
        <f>L13</f>
      </c>
      <c r="N13" s="262">
        <v>1</v>
      </c>
      <c r="O13" s="290">
        <v>8</v>
      </c>
    </row>
    <row r="14" spans="1:15" ht="61.5" customHeight="1">
      <c r="A14" s="251">
        <v>2</v>
      </c>
      <c r="B14" s="651"/>
      <c r="C14" s="652"/>
      <c r="D14" s="652"/>
      <c r="E14" s="300"/>
      <c r="F14" s="283"/>
      <c r="G14" s="280"/>
      <c r="H14" s="281"/>
      <c r="I14" s="23">
        <f aca="true" t="shared" si="0" ref="I14:I22">IF(J14="","",ROUNDDOWN(J14*(1+O14/100),0))</f>
      </c>
      <c r="J14" s="288"/>
      <c r="K14" s="23">
        <f aca="true" t="shared" si="1" ref="K14:K22">IF(L14="","",ROUNDDOWN(L14*(1+O14/100),0))</f>
      </c>
      <c r="L14" s="23">
        <f aca="true" t="shared" si="2" ref="L14:L22">IF(OR(J14="",G14=""),"",ROUNDDOWN(J14*G14,0))</f>
      </c>
      <c r="M14" s="195">
        <f aca="true" t="shared" si="3" ref="M14:M22">L14</f>
      </c>
      <c r="N14" s="263">
        <v>2</v>
      </c>
      <c r="O14" s="290">
        <v>8</v>
      </c>
    </row>
    <row r="15" spans="1:15" ht="61.5" customHeight="1">
      <c r="A15" s="251">
        <v>3</v>
      </c>
      <c r="B15" s="651"/>
      <c r="C15" s="652"/>
      <c r="D15" s="652"/>
      <c r="E15" s="300"/>
      <c r="F15" s="283"/>
      <c r="G15" s="280"/>
      <c r="H15" s="281"/>
      <c r="I15" s="23">
        <f t="shared" si="0"/>
      </c>
      <c r="J15" s="288"/>
      <c r="K15" s="23">
        <f t="shared" si="1"/>
      </c>
      <c r="L15" s="23">
        <f t="shared" si="2"/>
      </c>
      <c r="M15" s="24">
        <f t="shared" si="3"/>
      </c>
      <c r="N15" s="262">
        <v>3</v>
      </c>
      <c r="O15" s="290">
        <v>8</v>
      </c>
    </row>
    <row r="16" spans="1:15" ht="61.5" customHeight="1">
      <c r="A16" s="251">
        <v>4</v>
      </c>
      <c r="B16" s="651"/>
      <c r="C16" s="652"/>
      <c r="D16" s="652"/>
      <c r="E16" s="300"/>
      <c r="F16" s="283"/>
      <c r="G16" s="280"/>
      <c r="H16" s="281"/>
      <c r="I16" s="23">
        <f t="shared" si="0"/>
      </c>
      <c r="J16" s="288"/>
      <c r="K16" s="23">
        <f t="shared" si="1"/>
      </c>
      <c r="L16" s="23">
        <f t="shared" si="2"/>
      </c>
      <c r="M16" s="24">
        <f t="shared" si="3"/>
      </c>
      <c r="N16" s="263">
        <v>4</v>
      </c>
      <c r="O16" s="290">
        <v>8</v>
      </c>
    </row>
    <row r="17" spans="1:15" ht="61.5" customHeight="1">
      <c r="A17" s="251">
        <v>5</v>
      </c>
      <c r="B17" s="651"/>
      <c r="C17" s="652"/>
      <c r="D17" s="652"/>
      <c r="E17" s="300"/>
      <c r="F17" s="283"/>
      <c r="G17" s="280"/>
      <c r="H17" s="281"/>
      <c r="I17" s="23">
        <f t="shared" si="0"/>
      </c>
      <c r="J17" s="288"/>
      <c r="K17" s="23">
        <f t="shared" si="1"/>
      </c>
      <c r="L17" s="23">
        <f t="shared" si="2"/>
      </c>
      <c r="M17" s="24">
        <f t="shared" si="3"/>
      </c>
      <c r="N17" s="262">
        <v>5</v>
      </c>
      <c r="O17" s="290">
        <v>8</v>
      </c>
    </row>
    <row r="18" spans="1:15" ht="61.5" customHeight="1">
      <c r="A18" s="251">
        <v>6</v>
      </c>
      <c r="B18" s="651"/>
      <c r="C18" s="652"/>
      <c r="D18" s="652"/>
      <c r="E18" s="300"/>
      <c r="F18" s="283"/>
      <c r="G18" s="280"/>
      <c r="H18" s="281"/>
      <c r="I18" s="23">
        <f t="shared" si="0"/>
      </c>
      <c r="J18" s="288"/>
      <c r="K18" s="23">
        <f t="shared" si="1"/>
      </c>
      <c r="L18" s="23">
        <f t="shared" si="2"/>
      </c>
      <c r="M18" s="24">
        <f t="shared" si="3"/>
      </c>
      <c r="N18" s="263">
        <v>6</v>
      </c>
      <c r="O18" s="290">
        <v>8</v>
      </c>
    </row>
    <row r="19" spans="1:15" ht="61.5" customHeight="1">
      <c r="A19" s="251">
        <v>7</v>
      </c>
      <c r="B19" s="651"/>
      <c r="C19" s="652"/>
      <c r="D19" s="652"/>
      <c r="E19" s="300"/>
      <c r="F19" s="284"/>
      <c r="G19" s="280"/>
      <c r="H19" s="281"/>
      <c r="I19" s="23">
        <f t="shared" si="0"/>
      </c>
      <c r="J19" s="288"/>
      <c r="K19" s="23">
        <f t="shared" si="1"/>
      </c>
      <c r="L19" s="23">
        <f t="shared" si="2"/>
      </c>
      <c r="M19" s="24">
        <f t="shared" si="3"/>
      </c>
      <c r="N19" s="262">
        <v>7</v>
      </c>
      <c r="O19" s="290">
        <v>8</v>
      </c>
    </row>
    <row r="20" spans="1:15" ht="61.5" customHeight="1">
      <c r="A20" s="251">
        <v>8</v>
      </c>
      <c r="B20" s="651"/>
      <c r="C20" s="652"/>
      <c r="D20" s="652"/>
      <c r="E20" s="300"/>
      <c r="F20" s="283"/>
      <c r="G20" s="280"/>
      <c r="H20" s="281"/>
      <c r="I20" s="23">
        <f t="shared" si="0"/>
      </c>
      <c r="J20" s="288"/>
      <c r="K20" s="23">
        <f t="shared" si="1"/>
      </c>
      <c r="L20" s="23">
        <f t="shared" si="2"/>
      </c>
      <c r="M20" s="24">
        <f t="shared" si="3"/>
      </c>
      <c r="N20" s="263">
        <v>8</v>
      </c>
      <c r="O20" s="290">
        <v>8</v>
      </c>
    </row>
    <row r="21" spans="1:15" ht="61.5" customHeight="1">
      <c r="A21" s="251">
        <v>9</v>
      </c>
      <c r="B21" s="651"/>
      <c r="C21" s="652"/>
      <c r="D21" s="652"/>
      <c r="E21" s="300"/>
      <c r="F21" s="283"/>
      <c r="G21" s="280"/>
      <c r="H21" s="281"/>
      <c r="I21" s="23">
        <f t="shared" si="0"/>
      </c>
      <c r="J21" s="288"/>
      <c r="K21" s="23">
        <f t="shared" si="1"/>
      </c>
      <c r="L21" s="23">
        <f t="shared" si="2"/>
      </c>
      <c r="M21" s="24">
        <f t="shared" si="3"/>
      </c>
      <c r="N21" s="262">
        <v>9</v>
      </c>
      <c r="O21" s="290">
        <v>8</v>
      </c>
    </row>
    <row r="22" spans="1:15" ht="61.5" customHeight="1" thickBot="1">
      <c r="A22" s="258">
        <v>10</v>
      </c>
      <c r="B22" s="666"/>
      <c r="C22" s="667"/>
      <c r="D22" s="667"/>
      <c r="E22" s="301"/>
      <c r="F22" s="285"/>
      <c r="G22" s="286"/>
      <c r="H22" s="287"/>
      <c r="I22" s="25">
        <f t="shared" si="0"/>
      </c>
      <c r="J22" s="289"/>
      <c r="K22" s="25">
        <f t="shared" si="1"/>
      </c>
      <c r="L22" s="25">
        <f t="shared" si="2"/>
      </c>
      <c r="M22" s="25">
        <f t="shared" si="3"/>
      </c>
      <c r="N22" s="264">
        <v>10</v>
      </c>
      <c r="O22" s="291">
        <v>8</v>
      </c>
    </row>
    <row r="23" spans="1:14" ht="21" customHeight="1" thickBot="1">
      <c r="A23" s="664" t="s">
        <v>15</v>
      </c>
      <c r="B23" s="665"/>
      <c r="C23" s="665"/>
      <c r="D23" s="665"/>
      <c r="E23" s="665"/>
      <c r="F23" s="665"/>
      <c r="G23" s="665"/>
      <c r="H23" s="665"/>
      <c r="I23" s="665"/>
      <c r="J23" s="238"/>
      <c r="K23" s="22">
        <f>SUM(K13:K22)</f>
        <v>0</v>
      </c>
      <c r="L23" s="22">
        <f>SUM(L13:L22)</f>
        <v>0</v>
      </c>
      <c r="M23" s="21">
        <f>SUM(M13:M22)</f>
        <v>0</v>
      </c>
      <c r="N23" s="239"/>
    </row>
    <row r="24" spans="1:14" ht="13.5" customHeight="1">
      <c r="A24" s="244"/>
      <c r="L24" s="241"/>
      <c r="M24" s="242"/>
      <c r="N24" s="216"/>
    </row>
    <row r="25" spans="1:14" ht="13.5" customHeight="1">
      <c r="A25" s="244"/>
      <c r="B25" s="214" t="s">
        <v>17</v>
      </c>
      <c r="D25" s="244"/>
      <c r="E25" s="1" t="s">
        <v>240</v>
      </c>
      <c r="N25" s="216"/>
    </row>
    <row r="26" spans="2:5" ht="13.5" customHeight="1">
      <c r="B26" s="214" t="s">
        <v>18</v>
      </c>
      <c r="E26" s="1" t="s">
        <v>34</v>
      </c>
    </row>
    <row r="27" spans="2:5" ht="13.5" customHeight="1">
      <c r="B27" s="214" t="s">
        <v>19</v>
      </c>
      <c r="E27" s="1" t="s">
        <v>35</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4" customWidth="1"/>
    <col min="2" max="4" width="3.7109375" style="214" customWidth="1"/>
    <col min="5" max="5" width="16.421875" style="1" customWidth="1"/>
    <col min="6" max="6" width="16.140625" style="1" customWidth="1"/>
    <col min="7" max="7" width="9.140625" style="214" customWidth="1"/>
    <col min="8" max="8" width="6.421875" style="214" customWidth="1"/>
    <col min="9" max="13" width="15.140625" style="214" customWidth="1"/>
    <col min="14" max="14" width="3.8515625" style="212" customWidth="1"/>
    <col min="15" max="15" width="5.28125" style="212" customWidth="1"/>
    <col min="16" max="16384" width="9.00390625" style="214" customWidth="1"/>
  </cols>
  <sheetData>
    <row r="1" spans="1:18" ht="13.5">
      <c r="A1" s="212"/>
      <c r="E1" s="213"/>
      <c r="H1" s="212"/>
      <c r="P1" s="212"/>
      <c r="Q1" s="215"/>
      <c r="R1" s="215"/>
    </row>
    <row r="2" spans="1:18" ht="13.5">
      <c r="A2" s="212"/>
      <c r="B2" s="655" t="s">
        <v>172</v>
      </c>
      <c r="C2" s="655"/>
      <c r="D2" s="655"/>
      <c r="E2" s="213"/>
      <c r="H2" s="212"/>
      <c r="P2" s="212"/>
      <c r="Q2" s="215"/>
      <c r="R2" s="215"/>
    </row>
    <row r="3" spans="1:18" ht="13.5">
      <c r="A3" s="212"/>
      <c r="E3" s="213"/>
      <c r="H3" s="212"/>
      <c r="P3" s="212"/>
      <c r="Q3" s="215"/>
      <c r="R3" s="215"/>
    </row>
    <row r="4" spans="1:6" ht="13.5" customHeight="1">
      <c r="A4" s="656" t="s">
        <v>106</v>
      </c>
      <c r="B4" s="656"/>
      <c r="C4" s="656"/>
      <c r="D4" s="656"/>
      <c r="E4" s="656"/>
      <c r="F4" s="212"/>
    </row>
    <row r="5" spans="1:14" ht="13.5" customHeight="1">
      <c r="A5" s="216"/>
      <c r="B5" s="216"/>
      <c r="C5" s="216"/>
      <c r="D5" s="216"/>
      <c r="E5" s="260"/>
      <c r="F5" s="212"/>
      <c r="N5" s="216"/>
    </row>
    <row r="6" spans="1:14" ht="13.5" customHeight="1">
      <c r="A6" s="216"/>
      <c r="B6" s="218" t="s">
        <v>138</v>
      </c>
      <c r="C6" s="219"/>
      <c r="D6" s="220"/>
      <c r="E6" s="221"/>
      <c r="F6" s="648" t="s">
        <v>16</v>
      </c>
      <c r="G6" s="649"/>
      <c r="H6" s="650"/>
      <c r="N6" s="216"/>
    </row>
    <row r="7" spans="1:14" ht="13.5" customHeight="1">
      <c r="A7" s="216"/>
      <c r="B7" s="216"/>
      <c r="C7" s="216"/>
      <c r="D7" s="216"/>
      <c r="E7" s="260"/>
      <c r="F7" s="659" t="s">
        <v>83</v>
      </c>
      <c r="G7" s="660"/>
      <c r="H7" s="661"/>
      <c r="N7" s="216"/>
    </row>
    <row r="8" spans="1:15" ht="13.5" customHeight="1">
      <c r="A8" s="216"/>
      <c r="B8" s="216"/>
      <c r="C8" s="216"/>
      <c r="D8" s="216"/>
      <c r="E8" s="260"/>
      <c r="F8" s="212"/>
      <c r="N8" s="216"/>
      <c r="O8" s="222"/>
    </row>
    <row r="9" spans="1:14" ht="13.5" customHeight="1">
      <c r="A9" s="244"/>
      <c r="F9" s="212"/>
      <c r="I9" s="223" t="s">
        <v>33</v>
      </c>
      <c r="J9" s="1">
        <f>IF('基本情報入力（使い方）'!$C$12="","",'基本情報入力（使い方）'!$C$12)</f>
      </c>
      <c r="K9" s="223"/>
      <c r="L9" s="1"/>
      <c r="N9" s="216"/>
    </row>
    <row r="10" spans="1:15" ht="13.5" customHeight="1" thickBot="1">
      <c r="A10" s="244"/>
      <c r="F10" s="212"/>
      <c r="M10" s="223" t="s">
        <v>20</v>
      </c>
      <c r="N10" s="214"/>
      <c r="O10" s="223"/>
    </row>
    <row r="11" spans="1:15" ht="27" customHeight="1">
      <c r="A11" s="657" t="s">
        <v>2</v>
      </c>
      <c r="B11" s="646" t="s">
        <v>3</v>
      </c>
      <c r="C11" s="646"/>
      <c r="D11" s="647"/>
      <c r="E11" s="225" t="s">
        <v>4</v>
      </c>
      <c r="F11" s="225" t="s">
        <v>5</v>
      </c>
      <c r="G11" s="225" t="s">
        <v>6</v>
      </c>
      <c r="H11" s="225" t="s">
        <v>7</v>
      </c>
      <c r="I11" s="225" t="s">
        <v>1</v>
      </c>
      <c r="J11" s="225" t="s">
        <v>1</v>
      </c>
      <c r="K11" s="674" t="s">
        <v>235</v>
      </c>
      <c r="L11" s="647"/>
      <c r="M11" s="225" t="s">
        <v>8</v>
      </c>
      <c r="N11" s="662" t="s">
        <v>2</v>
      </c>
      <c r="O11" s="670" t="s">
        <v>39</v>
      </c>
    </row>
    <row r="12" spans="1:15" ht="42" customHeight="1" thickBot="1">
      <c r="A12" s="658"/>
      <c r="B12" s="227" t="s">
        <v>9</v>
      </c>
      <c r="C12" s="227" t="s">
        <v>10</v>
      </c>
      <c r="D12" s="228" t="s">
        <v>11</v>
      </c>
      <c r="E12" s="261"/>
      <c r="F12" s="230"/>
      <c r="G12" s="231"/>
      <c r="H12" s="231"/>
      <c r="I12" s="231" t="s">
        <v>12</v>
      </c>
      <c r="J12" s="231" t="s">
        <v>23</v>
      </c>
      <c r="K12" s="231" t="s">
        <v>13</v>
      </c>
      <c r="L12" s="232" t="s">
        <v>22</v>
      </c>
      <c r="M12" s="231" t="s">
        <v>14</v>
      </c>
      <c r="N12" s="663"/>
      <c r="O12" s="671"/>
    </row>
    <row r="13" spans="1:15" ht="61.5" customHeight="1">
      <c r="A13" s="249">
        <v>1</v>
      </c>
      <c r="B13" s="672"/>
      <c r="C13" s="673"/>
      <c r="D13" s="673"/>
      <c r="E13" s="304"/>
      <c r="F13" s="279"/>
      <c r="G13" s="280"/>
      <c r="H13" s="281"/>
      <c r="I13" s="23">
        <f>IF(J13="","",ROUNDDOWN(J13*(1+O13/100),0))</f>
      </c>
      <c r="J13" s="288"/>
      <c r="K13" s="23">
        <f>IF(L13="","",ROUNDDOWN(L13*(1+O13/100),0))</f>
      </c>
      <c r="L13" s="23">
        <f>IF(OR(J13="",G13=""),"",ROUNDDOWN(J13*G13,0))</f>
      </c>
      <c r="M13" s="195">
        <f>L13</f>
      </c>
      <c r="N13" s="262">
        <v>1</v>
      </c>
      <c r="O13" s="290">
        <v>8</v>
      </c>
    </row>
    <row r="14" spans="1:15" ht="61.5" customHeight="1">
      <c r="A14" s="251">
        <v>2</v>
      </c>
      <c r="B14" s="651"/>
      <c r="C14" s="652"/>
      <c r="D14" s="652"/>
      <c r="E14" s="304"/>
      <c r="F14" s="283"/>
      <c r="G14" s="280"/>
      <c r="H14" s="281"/>
      <c r="I14" s="23">
        <f aca="true" t="shared" si="0" ref="I14:I22">IF(J14="","",ROUNDDOWN(J14*(1+O14/100),0))</f>
      </c>
      <c r="J14" s="288"/>
      <c r="K14" s="23">
        <f aca="true" t="shared" si="1" ref="K14:K22">IF(L14="","",ROUNDDOWN(L14*(1+O14/100),0))</f>
      </c>
      <c r="L14" s="23">
        <f aca="true" t="shared" si="2" ref="L14:L22">IF(OR(J14="",G14=""),"",ROUNDDOWN(J14*G14,0))</f>
      </c>
      <c r="M14" s="195">
        <f aca="true" t="shared" si="3" ref="M14:M22">L14</f>
      </c>
      <c r="N14" s="263">
        <v>2</v>
      </c>
      <c r="O14" s="290">
        <v>8</v>
      </c>
    </row>
    <row r="15" spans="1:15" ht="61.5" customHeight="1">
      <c r="A15" s="251">
        <v>3</v>
      </c>
      <c r="B15" s="651"/>
      <c r="C15" s="652"/>
      <c r="D15" s="652"/>
      <c r="E15" s="304"/>
      <c r="F15" s="283"/>
      <c r="G15" s="280"/>
      <c r="H15" s="281"/>
      <c r="I15" s="23">
        <f t="shared" si="0"/>
      </c>
      <c r="J15" s="288"/>
      <c r="K15" s="23">
        <f t="shared" si="1"/>
      </c>
      <c r="L15" s="23">
        <f t="shared" si="2"/>
      </c>
      <c r="M15" s="24">
        <f t="shared" si="3"/>
      </c>
      <c r="N15" s="262">
        <v>3</v>
      </c>
      <c r="O15" s="290">
        <v>8</v>
      </c>
    </row>
    <row r="16" spans="1:15" ht="61.5" customHeight="1">
      <c r="A16" s="251">
        <v>4</v>
      </c>
      <c r="B16" s="651"/>
      <c r="C16" s="652"/>
      <c r="D16" s="652"/>
      <c r="E16" s="300"/>
      <c r="F16" s="283"/>
      <c r="G16" s="280"/>
      <c r="H16" s="281"/>
      <c r="I16" s="23">
        <f t="shared" si="0"/>
      </c>
      <c r="J16" s="288"/>
      <c r="K16" s="23">
        <f t="shared" si="1"/>
      </c>
      <c r="L16" s="23">
        <f t="shared" si="2"/>
      </c>
      <c r="M16" s="24">
        <f t="shared" si="3"/>
      </c>
      <c r="N16" s="263">
        <v>4</v>
      </c>
      <c r="O16" s="290">
        <v>8</v>
      </c>
    </row>
    <row r="17" spans="1:15" ht="61.5" customHeight="1">
      <c r="A17" s="251">
        <v>5</v>
      </c>
      <c r="B17" s="651"/>
      <c r="C17" s="652"/>
      <c r="D17" s="652"/>
      <c r="E17" s="300"/>
      <c r="F17" s="283"/>
      <c r="G17" s="280"/>
      <c r="H17" s="281"/>
      <c r="I17" s="23">
        <f t="shared" si="0"/>
      </c>
      <c r="J17" s="288"/>
      <c r="K17" s="23">
        <f t="shared" si="1"/>
      </c>
      <c r="L17" s="23">
        <f t="shared" si="2"/>
      </c>
      <c r="M17" s="24">
        <f t="shared" si="3"/>
      </c>
      <c r="N17" s="262">
        <v>5</v>
      </c>
      <c r="O17" s="290">
        <v>8</v>
      </c>
    </row>
    <row r="18" spans="1:15" ht="61.5" customHeight="1">
      <c r="A18" s="251">
        <v>6</v>
      </c>
      <c r="B18" s="651"/>
      <c r="C18" s="652"/>
      <c r="D18" s="652"/>
      <c r="E18" s="300"/>
      <c r="F18" s="283"/>
      <c r="G18" s="280"/>
      <c r="H18" s="281"/>
      <c r="I18" s="23">
        <f t="shared" si="0"/>
      </c>
      <c r="J18" s="288"/>
      <c r="K18" s="23">
        <f t="shared" si="1"/>
      </c>
      <c r="L18" s="23">
        <f t="shared" si="2"/>
      </c>
      <c r="M18" s="24">
        <f t="shared" si="3"/>
      </c>
      <c r="N18" s="263">
        <v>6</v>
      </c>
      <c r="O18" s="290">
        <v>8</v>
      </c>
    </row>
    <row r="19" spans="1:15" ht="61.5" customHeight="1">
      <c r="A19" s="251">
        <v>7</v>
      </c>
      <c r="B19" s="651"/>
      <c r="C19" s="652"/>
      <c r="D19" s="652"/>
      <c r="E19" s="300"/>
      <c r="F19" s="284"/>
      <c r="G19" s="280"/>
      <c r="H19" s="281"/>
      <c r="I19" s="23">
        <f t="shared" si="0"/>
      </c>
      <c r="J19" s="288"/>
      <c r="K19" s="23">
        <f t="shared" si="1"/>
      </c>
      <c r="L19" s="23">
        <f t="shared" si="2"/>
      </c>
      <c r="M19" s="24">
        <f t="shared" si="3"/>
      </c>
      <c r="N19" s="262">
        <v>7</v>
      </c>
      <c r="O19" s="290">
        <v>8</v>
      </c>
    </row>
    <row r="20" spans="1:15" ht="61.5" customHeight="1">
      <c r="A20" s="251">
        <v>8</v>
      </c>
      <c r="B20" s="651"/>
      <c r="C20" s="652"/>
      <c r="D20" s="652"/>
      <c r="E20" s="300"/>
      <c r="F20" s="283"/>
      <c r="G20" s="280"/>
      <c r="H20" s="281"/>
      <c r="I20" s="23">
        <f t="shared" si="0"/>
      </c>
      <c r="J20" s="288"/>
      <c r="K20" s="23">
        <f t="shared" si="1"/>
      </c>
      <c r="L20" s="23">
        <f t="shared" si="2"/>
      </c>
      <c r="M20" s="24">
        <f t="shared" si="3"/>
      </c>
      <c r="N20" s="263">
        <v>8</v>
      </c>
      <c r="O20" s="290">
        <v>8</v>
      </c>
    </row>
    <row r="21" spans="1:15" ht="61.5" customHeight="1">
      <c r="A21" s="251">
        <v>9</v>
      </c>
      <c r="B21" s="651"/>
      <c r="C21" s="652"/>
      <c r="D21" s="652"/>
      <c r="E21" s="300"/>
      <c r="F21" s="283"/>
      <c r="G21" s="280"/>
      <c r="H21" s="281"/>
      <c r="I21" s="23">
        <f t="shared" si="0"/>
      </c>
      <c r="J21" s="288"/>
      <c r="K21" s="23">
        <f t="shared" si="1"/>
      </c>
      <c r="L21" s="23">
        <f t="shared" si="2"/>
      </c>
      <c r="M21" s="24">
        <f t="shared" si="3"/>
      </c>
      <c r="N21" s="262">
        <v>9</v>
      </c>
      <c r="O21" s="290">
        <v>8</v>
      </c>
    </row>
    <row r="22" spans="1:15" ht="61.5" customHeight="1" thickBot="1">
      <c r="A22" s="258">
        <v>10</v>
      </c>
      <c r="B22" s="666"/>
      <c r="C22" s="667"/>
      <c r="D22" s="667"/>
      <c r="E22" s="301"/>
      <c r="F22" s="285"/>
      <c r="G22" s="286"/>
      <c r="H22" s="287"/>
      <c r="I22" s="25">
        <f t="shared" si="0"/>
      </c>
      <c r="J22" s="289"/>
      <c r="K22" s="25">
        <f t="shared" si="1"/>
      </c>
      <c r="L22" s="25">
        <f t="shared" si="2"/>
      </c>
      <c r="M22" s="25">
        <f t="shared" si="3"/>
      </c>
      <c r="N22" s="264">
        <v>10</v>
      </c>
      <c r="O22" s="291">
        <v>8</v>
      </c>
    </row>
    <row r="23" spans="1:14" ht="21" customHeight="1" thickBot="1">
      <c r="A23" s="664" t="s">
        <v>15</v>
      </c>
      <c r="B23" s="665"/>
      <c r="C23" s="665"/>
      <c r="D23" s="665"/>
      <c r="E23" s="665"/>
      <c r="F23" s="665"/>
      <c r="G23" s="665"/>
      <c r="H23" s="665"/>
      <c r="I23" s="665"/>
      <c r="J23" s="238"/>
      <c r="K23" s="22">
        <f>SUM(K13:K22)</f>
        <v>0</v>
      </c>
      <c r="L23" s="22">
        <f>SUM(L13:L22)</f>
        <v>0</v>
      </c>
      <c r="M23" s="21">
        <f>SUM(M13:M22)</f>
        <v>0</v>
      </c>
      <c r="N23" s="239"/>
    </row>
    <row r="24" spans="1:14" ht="13.5" customHeight="1">
      <c r="A24" s="244"/>
      <c r="L24" s="241"/>
      <c r="M24" s="242"/>
      <c r="N24" s="216"/>
    </row>
    <row r="25" spans="1:14" ht="13.5" customHeight="1">
      <c r="A25" s="244"/>
      <c r="B25" s="214" t="s">
        <v>17</v>
      </c>
      <c r="D25" s="244"/>
      <c r="E25" s="1" t="s">
        <v>240</v>
      </c>
      <c r="N25" s="216"/>
    </row>
    <row r="26" spans="2:5" ht="13.5" customHeight="1">
      <c r="B26" s="214" t="s">
        <v>18</v>
      </c>
      <c r="E26" s="1" t="s">
        <v>34</v>
      </c>
    </row>
    <row r="27" spans="2:5" ht="13.5" customHeight="1">
      <c r="B27" s="214" t="s">
        <v>19</v>
      </c>
      <c r="E27" s="1" t="s">
        <v>35</v>
      </c>
    </row>
  </sheetData>
  <sheetProtection sheet="1" objects="1" scenarios="1"/>
  <mergeCells count="20">
    <mergeCell ref="A23:I23"/>
    <mergeCell ref="B20:D20"/>
    <mergeCell ref="B21:D21"/>
    <mergeCell ref="B22:D22"/>
    <mergeCell ref="B13:D13"/>
    <mergeCell ref="B16:D16"/>
    <mergeCell ref="B17:D17"/>
    <mergeCell ref="B18:D18"/>
    <mergeCell ref="B19:D19"/>
    <mergeCell ref="B14:D14"/>
    <mergeCell ref="B2:D2"/>
    <mergeCell ref="O11:O12"/>
    <mergeCell ref="B15:D15"/>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A1" sqref="A1"/>
    </sheetView>
  </sheetViews>
  <sheetFormatPr defaultColWidth="9.140625" defaultRowHeight="15"/>
  <cols>
    <col min="1" max="1" width="4.00390625" style="207" customWidth="1"/>
    <col min="2" max="2" width="3.421875" style="329" bestFit="1" customWidth="1"/>
    <col min="3" max="3" width="11.00390625" style="329" customWidth="1"/>
    <col min="4" max="8" width="18.57421875" style="330" customWidth="1"/>
    <col min="9" max="16384" width="9.00390625" style="207" customWidth="1"/>
  </cols>
  <sheetData>
    <row r="2" ht="14.25">
      <c r="B2" s="328" t="s">
        <v>213</v>
      </c>
    </row>
    <row r="3" spans="2:6" ht="14.25">
      <c r="B3" s="456" t="s">
        <v>166</v>
      </c>
      <c r="C3" s="456"/>
      <c r="D3" s="456"/>
      <c r="E3" s="454"/>
      <c r="F3" s="455"/>
    </row>
    <row r="4" spans="2:6" ht="14.25">
      <c r="B4" s="456" t="s">
        <v>167</v>
      </c>
      <c r="C4" s="456"/>
      <c r="D4" s="456"/>
      <c r="E4" s="454"/>
      <c r="F4" s="455"/>
    </row>
    <row r="7" spans="2:8" s="335" customFormat="1" ht="13.5">
      <c r="B7" s="335" t="s">
        <v>216</v>
      </c>
      <c r="D7" s="336"/>
      <c r="E7" s="336"/>
      <c r="F7" s="336"/>
      <c r="G7" s="336"/>
      <c r="H7" s="336"/>
    </row>
    <row r="8" ht="13.5">
      <c r="H8" s="341" t="s">
        <v>222</v>
      </c>
    </row>
    <row r="9" spans="2:8" ht="13.5">
      <c r="B9" s="457" t="s">
        <v>210</v>
      </c>
      <c r="C9" s="457"/>
      <c r="D9" s="459" t="s">
        <v>217</v>
      </c>
      <c r="E9" s="461" t="s">
        <v>218</v>
      </c>
      <c r="F9" s="462"/>
      <c r="G9" s="462"/>
      <c r="H9" s="463"/>
    </row>
    <row r="10" spans="2:8" ht="51.75" customHeight="1">
      <c r="B10" s="458"/>
      <c r="C10" s="458"/>
      <c r="D10" s="460"/>
      <c r="E10" s="338" t="s">
        <v>219</v>
      </c>
      <c r="F10" s="338" t="s">
        <v>221</v>
      </c>
      <c r="G10" s="338" t="s">
        <v>220</v>
      </c>
      <c r="H10" s="338" t="s">
        <v>209</v>
      </c>
    </row>
    <row r="11" spans="2:8" ht="13.5">
      <c r="B11" s="327">
        <v>1</v>
      </c>
      <c r="C11" s="333" t="s">
        <v>215</v>
      </c>
      <c r="D11" s="358"/>
      <c r="E11" s="337"/>
      <c r="F11" s="337"/>
      <c r="G11" s="337"/>
      <c r="H11" s="332">
        <f>SUM(E11:G11)</f>
        <v>0</v>
      </c>
    </row>
    <row r="12" spans="2:8" ht="13.5">
      <c r="B12" s="327">
        <v>2</v>
      </c>
      <c r="C12" s="333">
        <f>IF(COUNTA($D12)&gt;0,"連携先１","")</f>
      </c>
      <c r="D12" s="337"/>
      <c r="E12" s="337"/>
      <c r="F12" s="337"/>
      <c r="G12" s="337"/>
      <c r="H12" s="332">
        <f aca="true" t="shared" si="0" ref="H12:H20">SUM(E12:G12)</f>
        <v>0</v>
      </c>
    </row>
    <row r="13" spans="2:8" ht="13.5">
      <c r="B13" s="327">
        <v>3</v>
      </c>
      <c r="C13" s="333">
        <f>IF(COUNTA($D13)&gt;0,"連携先２","")</f>
      </c>
      <c r="D13" s="337"/>
      <c r="E13" s="337"/>
      <c r="F13" s="337"/>
      <c r="G13" s="337"/>
      <c r="H13" s="332">
        <f t="shared" si="0"/>
        <v>0</v>
      </c>
    </row>
    <row r="14" spans="2:8" ht="13.5">
      <c r="B14" s="327">
        <v>4</v>
      </c>
      <c r="C14" s="333">
        <f>IF(COUNTA($D14)&gt;0,"連携先３","")</f>
      </c>
      <c r="D14" s="337"/>
      <c r="E14" s="337"/>
      <c r="F14" s="337"/>
      <c r="G14" s="337"/>
      <c r="H14" s="332">
        <f t="shared" si="0"/>
        <v>0</v>
      </c>
    </row>
    <row r="15" spans="2:8" ht="13.5">
      <c r="B15" s="327">
        <v>5</v>
      </c>
      <c r="C15" s="333">
        <f>IF(COUNTA($D15)&gt;0,"連携先４","")</f>
      </c>
      <c r="D15" s="337"/>
      <c r="E15" s="337"/>
      <c r="F15" s="337"/>
      <c r="G15" s="337"/>
      <c r="H15" s="332">
        <f t="shared" si="0"/>
        <v>0</v>
      </c>
    </row>
    <row r="16" spans="2:8" ht="13.5">
      <c r="B16" s="327">
        <v>6</v>
      </c>
      <c r="C16" s="333">
        <f>IF(COUNTA($D16)&gt;0,"連携先５","")</f>
      </c>
      <c r="D16" s="337"/>
      <c r="E16" s="337"/>
      <c r="F16" s="337"/>
      <c r="G16" s="337"/>
      <c r="H16" s="332">
        <f t="shared" si="0"/>
        <v>0</v>
      </c>
    </row>
    <row r="17" spans="2:8" ht="13.5">
      <c r="B17" s="327">
        <v>7</v>
      </c>
      <c r="C17" s="333">
        <f>IF(COUNTA($D17)&gt;0,"連携先６","")</f>
      </c>
      <c r="D17" s="337"/>
      <c r="E17" s="337"/>
      <c r="F17" s="337"/>
      <c r="G17" s="337"/>
      <c r="H17" s="332">
        <f t="shared" si="0"/>
        <v>0</v>
      </c>
    </row>
    <row r="18" spans="2:8" ht="13.5">
      <c r="B18" s="327">
        <v>8</v>
      </c>
      <c r="C18" s="333">
        <f>IF(COUNTA($D18)&gt;0,"連携先７","")</f>
      </c>
      <c r="D18" s="337"/>
      <c r="E18" s="337"/>
      <c r="F18" s="337"/>
      <c r="G18" s="337"/>
      <c r="H18" s="332">
        <f t="shared" si="0"/>
        <v>0</v>
      </c>
    </row>
    <row r="19" spans="2:8" ht="13.5">
      <c r="B19" s="327">
        <v>9</v>
      </c>
      <c r="C19" s="333">
        <f>IF(COUNTA($D19)&gt;0,"連携先８","")</f>
      </c>
      <c r="D19" s="337"/>
      <c r="E19" s="337"/>
      <c r="F19" s="337"/>
      <c r="G19" s="337"/>
      <c r="H19" s="332">
        <f t="shared" si="0"/>
        <v>0</v>
      </c>
    </row>
    <row r="20" spans="2:8" ht="13.5">
      <c r="B20" s="327">
        <v>10</v>
      </c>
      <c r="C20" s="333">
        <f>IF(COUNTA($D20)&gt;0,"連携先９","")</f>
      </c>
      <c r="D20" s="337"/>
      <c r="E20" s="337"/>
      <c r="F20" s="337"/>
      <c r="G20" s="337"/>
      <c r="H20" s="332">
        <f t="shared" si="0"/>
        <v>0</v>
      </c>
    </row>
    <row r="21" spans="2:8" ht="13.5">
      <c r="B21" s="452" t="s">
        <v>211</v>
      </c>
      <c r="C21" s="453"/>
      <c r="D21" s="331">
        <f>COUNTA(D11:D20)</f>
        <v>0</v>
      </c>
      <c r="E21" s="326">
        <f>SUM(E11:E20)</f>
        <v>0</v>
      </c>
      <c r="F21" s="326">
        <f>SUM(F11:F20)</f>
        <v>0</v>
      </c>
      <c r="G21" s="326">
        <f>SUM(G11:G20)</f>
        <v>0</v>
      </c>
      <c r="H21" s="326">
        <f>SUM(H11:H20)</f>
        <v>0</v>
      </c>
    </row>
    <row r="22" spans="2:8" s="339" customFormat="1" ht="13.5">
      <c r="B22" s="357" t="s">
        <v>229</v>
      </c>
      <c r="D22" s="340"/>
      <c r="E22" s="340"/>
      <c r="F22" s="340"/>
      <c r="G22" s="340"/>
      <c r="H22" s="340"/>
    </row>
    <row r="23" spans="2:8" s="339" customFormat="1" ht="13.5">
      <c r="B23" s="357" t="s">
        <v>230</v>
      </c>
      <c r="D23" s="340"/>
      <c r="E23" s="340"/>
      <c r="F23" s="340"/>
      <c r="G23" s="340"/>
      <c r="H23" s="340"/>
    </row>
    <row r="24" spans="2:8" s="339" customFormat="1" ht="13.5">
      <c r="B24" s="357" t="s">
        <v>223</v>
      </c>
      <c r="D24" s="340"/>
      <c r="E24" s="340"/>
      <c r="F24" s="340"/>
      <c r="G24" s="340"/>
      <c r="H24" s="340"/>
    </row>
    <row r="25" spans="4:8" s="339" customFormat="1" ht="13.5">
      <c r="D25" s="340"/>
      <c r="E25" s="340"/>
      <c r="F25" s="340"/>
      <c r="G25" s="340"/>
      <c r="H25" s="340"/>
    </row>
    <row r="26" spans="4:8" s="339" customFormat="1" ht="13.5">
      <c r="D26" s="340"/>
      <c r="E26" s="340"/>
      <c r="F26" s="340"/>
      <c r="G26" s="340"/>
      <c r="H26" s="340"/>
    </row>
    <row r="27" spans="4:8" s="339" customFormat="1" ht="13.5">
      <c r="D27" s="340"/>
      <c r="E27" s="340"/>
      <c r="F27" s="340"/>
      <c r="G27" s="340"/>
      <c r="H27" s="340"/>
    </row>
    <row r="28" spans="4:8" s="339" customFormat="1" ht="13.5">
      <c r="D28" s="340"/>
      <c r="E28" s="340"/>
      <c r="F28" s="340"/>
      <c r="G28" s="340"/>
      <c r="H28" s="340"/>
    </row>
    <row r="29" spans="4:8" s="339" customFormat="1" ht="13.5">
      <c r="D29" s="340"/>
      <c r="E29" s="340"/>
      <c r="F29" s="340"/>
      <c r="G29" s="340"/>
      <c r="H29" s="340"/>
    </row>
  </sheetData>
  <sheetProtection sheet="1" objects="1" scenarios="1"/>
  <mergeCells count="9">
    <mergeCell ref="B21:C21"/>
    <mergeCell ref="E3:F3"/>
    <mergeCell ref="E4:F4"/>
    <mergeCell ref="B4:D4"/>
    <mergeCell ref="B3:D3"/>
    <mergeCell ref="B9:B10"/>
    <mergeCell ref="C9:C10"/>
    <mergeCell ref="D9:D10"/>
    <mergeCell ref="E9:H9"/>
  </mergeCells>
  <conditionalFormatting sqref="E4:F4">
    <cfRule type="cellIs" priority="1" dxfId="0" operator="notEqual" stopIfTrue="1">
      <formula>$H$21</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U92"/>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209" customWidth="1"/>
    <col min="3" max="8" width="13.421875" style="209" customWidth="1"/>
    <col min="9" max="9" width="3.8515625" style="209" customWidth="1"/>
    <col min="10" max="10" width="4.00390625" style="3" hidden="1" customWidth="1"/>
    <col min="11" max="11" width="7.7109375" style="209" customWidth="1"/>
    <col min="12" max="16384" width="9.00390625" style="209" customWidth="1"/>
  </cols>
  <sheetData>
    <row r="1" spans="1:10" s="203" customFormat="1" ht="15.75" customHeight="1">
      <c r="A1" s="359" t="s">
        <v>45</v>
      </c>
      <c r="J1" s="12"/>
    </row>
    <row r="2" s="203" customFormat="1" ht="15.75" customHeight="1">
      <c r="J2" s="12"/>
    </row>
    <row r="3" spans="1:10" s="203" customFormat="1" ht="15.75" customHeight="1">
      <c r="A3" s="360" t="s">
        <v>78</v>
      </c>
      <c r="J3" s="12"/>
    </row>
    <row r="4" spans="3:11" s="203" customFormat="1" ht="15.75" customHeight="1">
      <c r="C4" s="203" t="s">
        <v>102</v>
      </c>
      <c r="J4" s="12"/>
      <c r="K4" s="204"/>
    </row>
    <row r="5" spans="3:11" s="203" customFormat="1" ht="15.75" customHeight="1">
      <c r="C5" s="203" t="s">
        <v>122</v>
      </c>
      <c r="J5" s="12"/>
      <c r="K5" s="204"/>
    </row>
    <row r="6" spans="3:11" s="203" customFormat="1" ht="15.75" customHeight="1">
      <c r="C6" s="203" t="s">
        <v>179</v>
      </c>
      <c r="J6" s="12"/>
      <c r="K6" s="204"/>
    </row>
    <row r="7" spans="3:11" s="203" customFormat="1" ht="15.75" customHeight="1">
      <c r="C7" s="203" t="s">
        <v>178</v>
      </c>
      <c r="J7" s="12"/>
      <c r="K7" s="204"/>
    </row>
    <row r="8" spans="3:10" s="203" customFormat="1" ht="15.75" customHeight="1">
      <c r="C8" s="361"/>
      <c r="J8" s="12"/>
    </row>
    <row r="9" spans="1:10" s="203" customFormat="1" ht="15.75" customHeight="1">
      <c r="A9" s="360" t="s">
        <v>190</v>
      </c>
      <c r="C9" s="361"/>
      <c r="J9" s="12"/>
    </row>
    <row r="10" spans="1:10" s="203" customFormat="1" ht="15.75" customHeight="1">
      <c r="A10" s="361"/>
      <c r="C10" s="361"/>
      <c r="J10" s="12"/>
    </row>
    <row r="11" spans="1:10" s="203" customFormat="1" ht="15.75" customHeight="1">
      <c r="A11" s="359">
        <v>1</v>
      </c>
      <c r="B11" s="359" t="s">
        <v>77</v>
      </c>
      <c r="J11" s="12"/>
    </row>
    <row r="12" spans="3:10" s="203" customFormat="1" ht="15.75" customHeight="1">
      <c r="C12" s="464"/>
      <c r="D12" s="465"/>
      <c r="E12" s="465"/>
      <c r="F12" s="465"/>
      <c r="G12" s="465"/>
      <c r="H12" s="466"/>
      <c r="J12" s="420"/>
    </row>
    <row r="13" spans="6:10" s="203" customFormat="1" ht="15.75" customHeight="1">
      <c r="F13" s="362"/>
      <c r="G13" s="362"/>
      <c r="H13" s="362"/>
      <c r="I13" s="363"/>
      <c r="J13" s="13"/>
    </row>
    <row r="14" spans="1:10" s="203" customFormat="1" ht="15.75" customHeight="1">
      <c r="A14" s="359">
        <v>2</v>
      </c>
      <c r="B14" s="364" t="s">
        <v>180</v>
      </c>
      <c r="D14" s="365"/>
      <c r="E14" s="365"/>
      <c r="F14" s="365"/>
      <c r="G14" s="365"/>
      <c r="H14" s="365"/>
      <c r="I14" s="365"/>
      <c r="J14" s="12"/>
    </row>
    <row r="15" s="203" customFormat="1" ht="15.75" customHeight="1">
      <c r="J15" s="12"/>
    </row>
    <row r="16" spans="3:10" s="203" customFormat="1" ht="15.75" customHeight="1">
      <c r="C16" s="366"/>
      <c r="D16" s="367"/>
      <c r="E16" s="368"/>
      <c r="F16" s="368"/>
      <c r="G16" s="368"/>
      <c r="H16" s="369"/>
      <c r="J16" s="12">
        <v>1</v>
      </c>
    </row>
    <row r="17" spans="3:10" s="203" customFormat="1" ht="15.75" customHeight="1">
      <c r="C17" s="370"/>
      <c r="D17" s="371"/>
      <c r="E17" s="372"/>
      <c r="F17" s="372"/>
      <c r="G17" s="372"/>
      <c r="H17" s="373"/>
      <c r="J17" s="12"/>
    </row>
    <row r="18" spans="3:10" s="203" customFormat="1" ht="15.75" customHeight="1">
      <c r="C18" s="374"/>
      <c r="D18" s="375"/>
      <c r="E18" s="375"/>
      <c r="F18" s="375"/>
      <c r="G18" s="375"/>
      <c r="H18" s="376"/>
      <c r="J18" s="12"/>
    </row>
    <row r="19" spans="2:10" s="203" customFormat="1" ht="15.75" customHeight="1">
      <c r="B19" s="363"/>
      <c r="C19" s="377"/>
      <c r="J19" s="12"/>
    </row>
    <row r="20" spans="1:10" s="203" customFormat="1" ht="15.75" customHeight="1">
      <c r="A20" s="378"/>
      <c r="B20" s="378"/>
      <c r="C20" s="378"/>
      <c r="D20" s="378"/>
      <c r="E20" s="205"/>
      <c r="F20" s="205"/>
      <c r="G20" s="205"/>
      <c r="H20" s="205"/>
      <c r="I20" s="205"/>
      <c r="J20" s="12"/>
    </row>
    <row r="21" spans="1:10" s="203" customFormat="1" ht="15.75" customHeight="1">
      <c r="A21" s="378"/>
      <c r="B21" s="378"/>
      <c r="C21" s="379"/>
      <c r="D21" s="380"/>
      <c r="E21" s="473"/>
      <c r="F21" s="474"/>
      <c r="G21" s="473"/>
      <c r="H21" s="474"/>
      <c r="I21" s="205"/>
      <c r="J21" s="12">
        <v>1</v>
      </c>
    </row>
    <row r="22" spans="1:10" s="203" customFormat="1" ht="15.75" customHeight="1">
      <c r="A22" s="378"/>
      <c r="B22" s="378"/>
      <c r="C22" s="381"/>
      <c r="D22" s="382"/>
      <c r="E22" s="475"/>
      <c r="F22" s="476"/>
      <c r="G22" s="475"/>
      <c r="H22" s="476"/>
      <c r="I22" s="205"/>
      <c r="J22" s="12"/>
    </row>
    <row r="23" spans="1:10" s="203" customFormat="1" ht="15.75" customHeight="1">
      <c r="A23" s="378"/>
      <c r="B23" s="378"/>
      <c r="C23" s="381"/>
      <c r="D23" s="382"/>
      <c r="E23" s="475"/>
      <c r="F23" s="476"/>
      <c r="G23" s="475"/>
      <c r="H23" s="476"/>
      <c r="I23" s="205"/>
      <c r="J23" s="12"/>
    </row>
    <row r="24" spans="1:10" s="203" customFormat="1" ht="15.75" customHeight="1">
      <c r="A24" s="378"/>
      <c r="B24" s="378"/>
      <c r="C24" s="381"/>
      <c r="D24" s="382"/>
      <c r="E24" s="475"/>
      <c r="F24" s="476"/>
      <c r="G24" s="475"/>
      <c r="H24" s="476"/>
      <c r="J24" s="12"/>
    </row>
    <row r="25" spans="1:10" s="203" customFormat="1" ht="15.75" customHeight="1">
      <c r="A25" s="378"/>
      <c r="B25" s="378"/>
      <c r="C25" s="381"/>
      <c r="D25" s="382"/>
      <c r="E25" s="477"/>
      <c r="F25" s="478"/>
      <c r="G25" s="477"/>
      <c r="H25" s="478"/>
      <c r="J25" s="12"/>
    </row>
    <row r="26" spans="1:10" s="203" customFormat="1" ht="15.75" customHeight="1">
      <c r="A26" s="378"/>
      <c r="B26" s="378"/>
      <c r="C26" s="381"/>
      <c r="D26" s="382"/>
      <c r="E26" s="479"/>
      <c r="F26" s="480"/>
      <c r="G26" s="480"/>
      <c r="H26" s="481"/>
      <c r="J26" s="12">
        <v>1</v>
      </c>
    </row>
    <row r="27" spans="1:10" s="203" customFormat="1" ht="15.75" customHeight="1">
      <c r="A27" s="378"/>
      <c r="B27" s="378"/>
      <c r="C27" s="383" t="s">
        <v>198</v>
      </c>
      <c r="D27" s="318"/>
      <c r="E27" s="482"/>
      <c r="F27" s="483"/>
      <c r="G27" s="483"/>
      <c r="H27" s="484"/>
      <c r="J27" s="12"/>
    </row>
    <row r="28" spans="1:10" s="203" customFormat="1" ht="15.75" customHeight="1">
      <c r="A28" s="378"/>
      <c r="B28" s="378"/>
      <c r="C28" s="374"/>
      <c r="D28" s="376"/>
      <c r="E28" s="485"/>
      <c r="F28" s="486"/>
      <c r="G28" s="486"/>
      <c r="H28" s="487"/>
      <c r="J28" s="12"/>
    </row>
    <row r="29" spans="1:10" s="310" customFormat="1" ht="15.75" customHeight="1">
      <c r="A29" s="384"/>
      <c r="B29" s="384"/>
      <c r="C29" s="385" t="s">
        <v>241</v>
      </c>
      <c r="D29" s="385"/>
      <c r="E29" s="386"/>
      <c r="F29" s="386"/>
      <c r="G29" s="386"/>
      <c r="H29" s="386"/>
      <c r="J29" s="32"/>
    </row>
    <row r="30" s="203" customFormat="1" ht="15.75" customHeight="1">
      <c r="J30" s="12"/>
    </row>
    <row r="31" spans="3:10" s="203" customFormat="1" ht="15.75" customHeight="1">
      <c r="C31" s="366"/>
      <c r="D31" s="367"/>
      <c r="E31" s="368"/>
      <c r="F31" s="368"/>
      <c r="G31" s="368"/>
      <c r="H31" s="369"/>
      <c r="J31" s="12">
        <v>2</v>
      </c>
    </row>
    <row r="32" spans="3:11" s="203" customFormat="1" ht="15.75" customHeight="1">
      <c r="C32" s="370"/>
      <c r="D32" s="371"/>
      <c r="E32" s="372"/>
      <c r="F32" s="372"/>
      <c r="G32" s="372"/>
      <c r="H32" s="373"/>
      <c r="J32" s="12"/>
      <c r="K32" s="342"/>
    </row>
    <row r="33" spans="3:10" s="203" customFormat="1" ht="15.75" customHeight="1">
      <c r="C33" s="374"/>
      <c r="D33" s="375"/>
      <c r="E33" s="375"/>
      <c r="F33" s="375"/>
      <c r="G33" s="375"/>
      <c r="H33" s="376"/>
      <c r="J33" s="12"/>
    </row>
    <row r="34" spans="1:10" s="310" customFormat="1" ht="15.75" customHeight="1">
      <c r="A34" s="384"/>
      <c r="B34" s="384"/>
      <c r="C34" s="387"/>
      <c r="D34" s="387"/>
      <c r="E34" s="388"/>
      <c r="F34" s="388"/>
      <c r="G34" s="388"/>
      <c r="H34" s="388"/>
      <c r="J34" s="32"/>
    </row>
    <row r="35" spans="3:10" s="203" customFormat="1" ht="15.75" customHeight="1">
      <c r="C35" s="378"/>
      <c r="J35" s="12"/>
    </row>
    <row r="36" spans="1:10" s="203" customFormat="1" ht="15.75" customHeight="1">
      <c r="A36" s="359">
        <v>3</v>
      </c>
      <c r="B36" s="389" t="s">
        <v>118</v>
      </c>
      <c r="D36" s="390"/>
      <c r="E36" s="390"/>
      <c r="J36" s="12"/>
    </row>
    <row r="37" spans="2:10" s="203" customFormat="1" ht="15.75" customHeight="1">
      <c r="B37" s="390"/>
      <c r="D37" s="390"/>
      <c r="E37" s="390"/>
      <c r="J37" s="12"/>
    </row>
    <row r="38" spans="3:10" s="203" customFormat="1" ht="15.75" customHeight="1">
      <c r="C38" s="470"/>
      <c r="D38" s="471"/>
      <c r="E38" s="471"/>
      <c r="F38" s="471"/>
      <c r="G38" s="471"/>
      <c r="H38" s="472"/>
      <c r="I38" s="362" t="s">
        <v>187</v>
      </c>
      <c r="J38" s="420"/>
    </row>
    <row r="39" spans="3:10" s="203" customFormat="1" ht="15.75" customHeight="1">
      <c r="C39" s="390"/>
      <c r="D39" s="390"/>
      <c r="E39" s="390"/>
      <c r="F39" s="390"/>
      <c r="G39" s="390"/>
      <c r="H39" s="362"/>
      <c r="I39" s="362"/>
      <c r="J39" s="13"/>
    </row>
    <row r="40" spans="1:10" s="203" customFormat="1" ht="15.75" customHeight="1">
      <c r="A40" s="359">
        <v>4</v>
      </c>
      <c r="B40" s="389" t="s">
        <v>75</v>
      </c>
      <c r="D40" s="390"/>
      <c r="E40" s="390"/>
      <c r="F40" s="390"/>
      <c r="G40" s="390"/>
      <c r="J40" s="12"/>
    </row>
    <row r="41" spans="2:10" s="203" customFormat="1" ht="15.75" customHeight="1">
      <c r="B41" s="390"/>
      <c r="D41" s="390"/>
      <c r="E41" s="390"/>
      <c r="F41" s="390"/>
      <c r="G41" s="390"/>
      <c r="J41" s="12"/>
    </row>
    <row r="42" spans="3:10" s="203" customFormat="1" ht="15.75" customHeight="1">
      <c r="C42" s="467"/>
      <c r="D42" s="468"/>
      <c r="E42" s="468"/>
      <c r="F42" s="468"/>
      <c r="G42" s="468"/>
      <c r="H42" s="469"/>
      <c r="I42" s="203" t="s">
        <v>188</v>
      </c>
      <c r="J42" s="420"/>
    </row>
    <row r="43" spans="3:10" s="203" customFormat="1" ht="15.75" customHeight="1">
      <c r="C43" s="467"/>
      <c r="D43" s="468"/>
      <c r="E43" s="468"/>
      <c r="F43" s="468"/>
      <c r="G43" s="468"/>
      <c r="H43" s="469"/>
      <c r="I43" s="362" t="s">
        <v>189</v>
      </c>
      <c r="J43" s="420"/>
    </row>
    <row r="44" spans="4:21" s="203" customFormat="1" ht="15.75" customHeight="1">
      <c r="D44" s="390"/>
      <c r="E44" s="390"/>
      <c r="F44" s="390"/>
      <c r="G44" s="390"/>
      <c r="H44" s="391"/>
      <c r="I44" s="362"/>
      <c r="J44" s="13"/>
      <c r="O44" s="392"/>
      <c r="P44" s="392"/>
      <c r="Q44" s="310"/>
      <c r="R44" s="393"/>
      <c r="S44" s="393"/>
      <c r="T44" s="393"/>
      <c r="U44" s="393"/>
    </row>
    <row r="45" spans="1:10" s="206" customFormat="1" ht="15.75" customHeight="1">
      <c r="A45" s="328">
        <v>5</v>
      </c>
      <c r="B45" s="328" t="s">
        <v>165</v>
      </c>
      <c r="E45" s="394"/>
      <c r="J45" s="196"/>
    </row>
    <row r="46" spans="3:10" s="206" customFormat="1" ht="15.75" customHeight="1">
      <c r="C46" s="206" t="s">
        <v>212</v>
      </c>
      <c r="E46" s="394"/>
      <c r="J46" s="196"/>
    </row>
    <row r="47" spans="3:10" s="206" customFormat="1" ht="15.75" customHeight="1">
      <c r="C47" s="488" t="s">
        <v>166</v>
      </c>
      <c r="D47" s="489"/>
      <c r="E47" s="454"/>
      <c r="F47" s="455"/>
      <c r="J47" s="196"/>
    </row>
    <row r="48" spans="3:10" s="206" customFormat="1" ht="15.75" customHeight="1">
      <c r="C48" s="488" t="s">
        <v>167</v>
      </c>
      <c r="D48" s="489"/>
      <c r="E48" s="454"/>
      <c r="F48" s="455"/>
      <c r="J48" s="196"/>
    </row>
    <row r="49" spans="3:10" s="206" customFormat="1" ht="15.75" customHeight="1">
      <c r="C49" s="395" t="s">
        <v>174</v>
      </c>
      <c r="D49" s="396"/>
      <c r="E49" s="397"/>
      <c r="J49" s="196"/>
    </row>
    <row r="50" spans="3:10" s="203" customFormat="1" ht="15.75" customHeight="1">
      <c r="C50" s="390"/>
      <c r="D50" s="390"/>
      <c r="E50" s="390"/>
      <c r="F50" s="390"/>
      <c r="G50" s="390"/>
      <c r="H50" s="391"/>
      <c r="I50" s="362"/>
      <c r="J50" s="13"/>
    </row>
    <row r="51" spans="1:10" s="203" customFormat="1" ht="15.75" customHeight="1">
      <c r="A51" s="359">
        <v>6</v>
      </c>
      <c r="B51" s="359" t="s">
        <v>236</v>
      </c>
      <c r="J51" s="12"/>
    </row>
    <row r="52" spans="2:10" s="203" customFormat="1" ht="15.75" customHeight="1">
      <c r="B52" s="203" t="s">
        <v>79</v>
      </c>
      <c r="J52" s="12"/>
    </row>
    <row r="53" spans="2:10" s="203" customFormat="1" ht="15.75" customHeight="1">
      <c r="B53" s="398" t="s">
        <v>163</v>
      </c>
      <c r="C53" s="398"/>
      <c r="E53" s="398"/>
      <c r="J53" s="12"/>
    </row>
    <row r="54" spans="2:10" s="206" customFormat="1" ht="15.75" customHeight="1">
      <c r="B54" s="399"/>
      <c r="C54" s="400" t="s">
        <v>84</v>
      </c>
      <c r="D54" s="401"/>
      <c r="E54" s="401"/>
      <c r="F54" s="402"/>
      <c r="J54" s="196"/>
    </row>
    <row r="55" spans="2:10" s="206" customFormat="1" ht="15.75" customHeight="1">
      <c r="B55" s="399"/>
      <c r="C55" s="403" t="s">
        <v>85</v>
      </c>
      <c r="D55" s="404"/>
      <c r="E55" s="404"/>
      <c r="F55" s="405"/>
      <c r="J55" s="196"/>
    </row>
    <row r="56" spans="2:10" s="206" customFormat="1" ht="15.75" customHeight="1">
      <c r="B56" s="399"/>
      <c r="C56" s="403" t="s">
        <v>149</v>
      </c>
      <c r="D56" s="404"/>
      <c r="E56" s="404"/>
      <c r="F56" s="406"/>
      <c r="J56" s="196"/>
    </row>
    <row r="57" spans="2:10" s="206" customFormat="1" ht="15.75" customHeight="1">
      <c r="B57" s="399"/>
      <c r="C57" s="403" t="s">
        <v>151</v>
      </c>
      <c r="D57" s="404"/>
      <c r="E57" s="404"/>
      <c r="F57" s="405"/>
      <c r="J57" s="196"/>
    </row>
    <row r="58" spans="2:10" s="206" customFormat="1" ht="15.75" customHeight="1">
      <c r="B58" s="399"/>
      <c r="C58" s="407" t="s">
        <v>150</v>
      </c>
      <c r="D58" s="408"/>
      <c r="E58" s="408"/>
      <c r="F58" s="406"/>
      <c r="J58" s="196"/>
    </row>
    <row r="59" spans="2:10" s="206" customFormat="1" ht="15.75" customHeight="1">
      <c r="B59" s="399"/>
      <c r="C59" s="409" t="s">
        <v>193</v>
      </c>
      <c r="D59" s="410"/>
      <c r="E59" s="411"/>
      <c r="F59" s="412"/>
      <c r="J59" s="196"/>
    </row>
    <row r="60" spans="2:10" s="206" customFormat="1" ht="15.75" customHeight="1">
      <c r="B60" s="396"/>
      <c r="C60" s="396"/>
      <c r="D60" s="396"/>
      <c r="E60" s="397"/>
      <c r="J60" s="196"/>
    </row>
    <row r="61" spans="2:10" s="203" customFormat="1" ht="15.75" customHeight="1">
      <c r="B61" s="203" t="s">
        <v>43</v>
      </c>
      <c r="H61" s="413"/>
      <c r="J61" s="12"/>
    </row>
    <row r="62" spans="2:10" s="203" customFormat="1" ht="15.75" customHeight="1">
      <c r="B62" s="203" t="s">
        <v>76</v>
      </c>
      <c r="J62" s="12"/>
    </row>
    <row r="63" spans="2:10" s="203" customFormat="1" ht="15.75" customHeight="1">
      <c r="B63" s="203" t="s">
        <v>103</v>
      </c>
      <c r="J63" s="12"/>
    </row>
    <row r="64" spans="2:10" s="203" customFormat="1" ht="15.75" customHeight="1">
      <c r="B64" s="203" t="s">
        <v>44</v>
      </c>
      <c r="J64" s="12"/>
    </row>
    <row r="65" spans="2:10" s="203" customFormat="1" ht="15.75" customHeight="1">
      <c r="B65" s="203" t="s">
        <v>181</v>
      </c>
      <c r="J65" s="12"/>
    </row>
    <row r="66" spans="2:10" s="206" customFormat="1" ht="15.75" customHeight="1">
      <c r="B66" s="396"/>
      <c r="C66" s="414"/>
      <c r="D66" s="396"/>
      <c r="E66" s="397"/>
      <c r="J66" s="196"/>
    </row>
    <row r="67" spans="1:11" s="210" customFormat="1" ht="15.75" customHeight="1">
      <c r="A67" s="359">
        <v>7</v>
      </c>
      <c r="B67" s="328" t="s">
        <v>185</v>
      </c>
      <c r="C67" s="389"/>
      <c r="D67" s="415"/>
      <c r="E67" s="416"/>
      <c r="F67" s="416"/>
      <c r="G67" s="416"/>
      <c r="H67" s="415"/>
      <c r="I67" s="417"/>
      <c r="J67" s="211"/>
      <c r="K67" s="208"/>
    </row>
    <row r="68" spans="2:10" s="210" customFormat="1" ht="15.75" customHeight="1">
      <c r="B68" s="210" t="s">
        <v>182</v>
      </c>
      <c r="J68" s="211"/>
    </row>
    <row r="69" spans="2:10" s="210" customFormat="1" ht="15.75" customHeight="1">
      <c r="B69" s="210" t="s">
        <v>231</v>
      </c>
      <c r="J69" s="211"/>
    </row>
    <row r="70" spans="2:10" s="210" customFormat="1" ht="15.75" customHeight="1">
      <c r="B70" s="210" t="s">
        <v>183</v>
      </c>
      <c r="J70" s="211"/>
    </row>
    <row r="71" spans="2:10" s="210" customFormat="1" ht="15.75" customHeight="1">
      <c r="B71" s="418" t="s">
        <v>184</v>
      </c>
      <c r="J71" s="211"/>
    </row>
    <row r="72" spans="2:10" s="210" customFormat="1" ht="15.75" customHeight="1">
      <c r="B72" s="419" t="s">
        <v>186</v>
      </c>
      <c r="J72" s="211"/>
    </row>
    <row r="73" spans="2:10" s="206" customFormat="1" ht="15.75" customHeight="1">
      <c r="B73" s="396"/>
      <c r="C73" s="396"/>
      <c r="D73" s="396"/>
      <c r="E73" s="397"/>
      <c r="J73" s="196"/>
    </row>
    <row r="74" spans="4:10" s="210" customFormat="1" ht="15.75" customHeight="1">
      <c r="D74" s="207"/>
      <c r="J74" s="211"/>
    </row>
    <row r="75" s="210" customFormat="1" ht="15.75" customHeight="1">
      <c r="J75" s="211"/>
    </row>
    <row r="76" s="207" customFormat="1" ht="15.75" customHeight="1">
      <c r="J76" s="2"/>
    </row>
    <row r="77" s="207" customFormat="1" ht="15.75" customHeight="1">
      <c r="J77" s="2"/>
    </row>
    <row r="78" s="207" customFormat="1" ht="15.75" customHeight="1">
      <c r="J78" s="2"/>
    </row>
    <row r="79" s="207" customFormat="1" ht="15.75" customHeight="1">
      <c r="J79" s="2"/>
    </row>
    <row r="80" s="207" customFormat="1" ht="15.75" customHeight="1">
      <c r="J80" s="2"/>
    </row>
    <row r="81" s="207" customFormat="1" ht="15.75" customHeight="1">
      <c r="J81" s="2"/>
    </row>
    <row r="82" s="207" customFormat="1" ht="15.75" customHeight="1">
      <c r="J82" s="2"/>
    </row>
    <row r="83" s="207" customFormat="1" ht="15.75" customHeight="1">
      <c r="J83" s="2"/>
    </row>
    <row r="84" s="207" customFormat="1" ht="15.75" customHeight="1">
      <c r="J84" s="2"/>
    </row>
    <row r="85" s="207" customFormat="1" ht="15.75" customHeight="1">
      <c r="J85" s="2"/>
    </row>
    <row r="86" s="207" customFormat="1" ht="15.75" customHeight="1">
      <c r="J86" s="2"/>
    </row>
    <row r="87" s="207" customFormat="1" ht="15.75" customHeight="1">
      <c r="J87" s="2"/>
    </row>
    <row r="88" s="207" customFormat="1" ht="15.75" customHeight="1">
      <c r="J88" s="2"/>
    </row>
    <row r="89" s="207" customFormat="1" ht="15.75" customHeight="1">
      <c r="J89" s="2"/>
    </row>
    <row r="90" s="207" customFormat="1" ht="15.75" customHeight="1">
      <c r="J90" s="2"/>
    </row>
    <row r="91" s="207" customFormat="1" ht="15.75" customHeight="1">
      <c r="J91" s="2"/>
    </row>
    <row r="92" s="207" customFormat="1" ht="15.75" customHeight="1">
      <c r="J92" s="2"/>
    </row>
  </sheetData>
  <sheetProtection sheet="1" objects="1" scenarios="1"/>
  <mergeCells count="11">
    <mergeCell ref="C48:D48"/>
    <mergeCell ref="C47:D47"/>
    <mergeCell ref="E48:F48"/>
    <mergeCell ref="E47:F47"/>
    <mergeCell ref="C12:H12"/>
    <mergeCell ref="C43:H43"/>
    <mergeCell ref="C42:H42"/>
    <mergeCell ref="C38:H38"/>
    <mergeCell ref="G21:H25"/>
    <mergeCell ref="E21:F25"/>
    <mergeCell ref="E26:H28"/>
  </mergeCells>
  <conditionalFormatting sqref="E47:F47">
    <cfRule type="expression" priority="10" dxfId="0" stopIfTrue="1">
      <formula>OR($E$47="",$E$47=0)</formula>
    </cfRule>
  </conditionalFormatting>
  <conditionalFormatting sqref="E48:F48">
    <cfRule type="expression" priority="9" dxfId="0" stopIfTrue="1">
      <formula>OR($E$48="",$E$48=0)</formula>
    </cfRule>
  </conditionalFormatting>
  <conditionalFormatting sqref="D27">
    <cfRule type="expression" priority="1" dxfId="0" stopIfTrue="1">
      <formula>$D$27&gt;10</formula>
    </cfRule>
    <cfRule type="expression" priority="2" dxfId="0" stopIfTrue="1">
      <formula>$D$27&lt;1</formula>
    </cfRule>
  </conditionalFormatting>
  <hyperlinks>
    <hyperlink ref="C56" location="技術導入費!A1" display="　　技術導入費"/>
    <hyperlink ref="C58" location="運搬費!A1" display="運搬費"/>
    <hyperlink ref="C57" location="専門家経費!A1" display="専門家経費"/>
    <hyperlink ref="C59" location="クラウド利用費!A1" display="クラウド利用費"/>
    <hyperlink ref="C54" location="'機械装置費（50万円以上）'!A1" display="機械装置費（50万円以上）"/>
    <hyperlink ref="C55"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8"/>
  <sheetViews>
    <sheetView zoomScalePageLayoutView="0" workbookViewId="0" topLeftCell="A1">
      <selection activeCell="A1" sqref="A1"/>
    </sheetView>
  </sheetViews>
  <sheetFormatPr defaultColWidth="9.140625" defaultRowHeight="15"/>
  <cols>
    <col min="1" max="1" width="2.421875" style="0" customWidth="1"/>
    <col min="2" max="2" width="3.140625" style="33" bestFit="1" customWidth="1"/>
    <col min="3" max="3" width="25.140625" style="0" customWidth="1"/>
    <col min="4" max="4" width="2.00390625" style="0" customWidth="1"/>
    <col min="5" max="5" width="3.140625" style="33" bestFit="1" customWidth="1"/>
    <col min="6" max="6" width="18.421875" style="34" bestFit="1" customWidth="1"/>
    <col min="7" max="7" width="15.28125" style="0" bestFit="1" customWidth="1"/>
    <col min="8" max="8" width="12.140625" style="36" bestFit="1" customWidth="1"/>
    <col min="9" max="9" width="12.421875" style="38" bestFit="1" customWidth="1"/>
    <col min="10" max="10" width="1.57421875" style="0" customWidth="1"/>
    <col min="11" max="11" width="3.140625" style="0" bestFit="1" customWidth="1"/>
    <col min="12" max="12" width="14.421875" style="314" bestFit="1" customWidth="1"/>
    <col min="13" max="13" width="13.28125" style="314" customWidth="1"/>
    <col min="15" max="15" width="1.57421875" style="34" customWidth="1"/>
    <col min="16" max="16" width="3.140625" style="34" bestFit="1" customWidth="1"/>
    <col min="17" max="17" width="20.00390625" style="314" bestFit="1" customWidth="1"/>
    <col min="18" max="18" width="13.28125" style="323" customWidth="1"/>
  </cols>
  <sheetData>
    <row r="2" spans="2:18" ht="13.5">
      <c r="B2" s="31" t="s">
        <v>125</v>
      </c>
      <c r="C2" s="31" t="s">
        <v>124</v>
      </c>
      <c r="E2" s="31" t="s">
        <v>125</v>
      </c>
      <c r="F2" s="490" t="s">
        <v>124</v>
      </c>
      <c r="G2" s="491"/>
      <c r="H2" s="28" t="s">
        <v>195</v>
      </c>
      <c r="I2" s="28" t="s">
        <v>134</v>
      </c>
      <c r="K2" s="35" t="s">
        <v>125</v>
      </c>
      <c r="L2" s="311" t="s">
        <v>200</v>
      </c>
      <c r="M2" s="311" t="s">
        <v>199</v>
      </c>
      <c r="P2" s="35" t="s">
        <v>125</v>
      </c>
      <c r="Q2" s="319" t="s">
        <v>205</v>
      </c>
      <c r="R2" s="320" t="s">
        <v>206</v>
      </c>
    </row>
    <row r="3" spans="2:18" ht="13.5">
      <c r="B3" s="31">
        <v>1</v>
      </c>
      <c r="C3" s="29" t="s">
        <v>132</v>
      </c>
      <c r="E3" s="31">
        <v>1</v>
      </c>
      <c r="F3" s="29" t="s">
        <v>192</v>
      </c>
      <c r="G3" s="29"/>
      <c r="H3" s="30">
        <f>12000000</f>
        <v>12000000</v>
      </c>
      <c r="I3" s="30">
        <v>1000000</v>
      </c>
      <c r="K3" s="35">
        <v>1</v>
      </c>
      <c r="L3" s="423" t="s">
        <v>232</v>
      </c>
      <c r="M3" s="312"/>
      <c r="P3" s="35">
        <v>1</v>
      </c>
      <c r="Q3" s="324" t="s">
        <v>207</v>
      </c>
      <c r="R3" s="321">
        <f>2/3</f>
        <v>0.6666666666666666</v>
      </c>
    </row>
    <row r="4" spans="2:18" ht="13.5">
      <c r="B4" s="31">
        <v>2</v>
      </c>
      <c r="C4" s="29" t="s">
        <v>133</v>
      </c>
      <c r="E4" s="35">
        <v>2</v>
      </c>
      <c r="F4" s="29" t="s">
        <v>161</v>
      </c>
      <c r="G4" s="29"/>
      <c r="H4" s="30">
        <v>10000000</v>
      </c>
      <c r="I4" s="30">
        <v>1000000</v>
      </c>
      <c r="K4" s="35">
        <v>2</v>
      </c>
      <c r="L4" s="424" t="s">
        <v>233</v>
      </c>
      <c r="M4" s="313">
        <v>300000</v>
      </c>
      <c r="P4" s="35">
        <v>2</v>
      </c>
      <c r="Q4" s="324" t="s">
        <v>208</v>
      </c>
      <c r="R4" s="322">
        <f>1/2</f>
        <v>0.5</v>
      </c>
    </row>
    <row r="5" spans="5:9" ht="13.5">
      <c r="E5" s="35">
        <v>3</v>
      </c>
      <c r="F5" s="29" t="s">
        <v>123</v>
      </c>
      <c r="G5" s="29" t="s">
        <v>173</v>
      </c>
      <c r="H5" s="30">
        <v>5000000</v>
      </c>
      <c r="I5" s="30">
        <v>1000000</v>
      </c>
    </row>
    <row r="6" spans="5:8" ht="13.5">
      <c r="E6" s="37"/>
      <c r="G6" s="34"/>
      <c r="H6" s="38"/>
    </row>
    <row r="7" spans="5:7" ht="13.5">
      <c r="E7" s="37"/>
      <c r="G7" s="34"/>
    </row>
    <row r="8" spans="5:7" ht="13.5">
      <c r="E8" s="37"/>
      <c r="G8" s="34"/>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I122"/>
  <sheetViews>
    <sheetView showGridLines="0" zoomScale="70" zoomScaleNormal="70" zoomScaleSheetLayoutView="70" zoomScalePageLayoutView="0" workbookViewId="0" topLeftCell="A1">
      <selection activeCell="A24" sqref="A24"/>
    </sheetView>
  </sheetViews>
  <sheetFormatPr defaultColWidth="9.140625" defaultRowHeight="15"/>
  <cols>
    <col min="1" max="1" width="3.57421875" style="69" customWidth="1"/>
    <col min="2" max="2" width="11.57421875" style="69" customWidth="1"/>
    <col min="3" max="3" width="22.7109375" style="69" customWidth="1"/>
    <col min="4" max="4" width="11.57421875" style="69" customWidth="1"/>
    <col min="5" max="5" width="21.421875" style="69" customWidth="1"/>
    <col min="6" max="6" width="11.57421875" style="69" customWidth="1"/>
    <col min="7" max="7" width="21.421875" style="69" customWidth="1"/>
    <col min="8" max="8" width="11.57421875" style="69" customWidth="1"/>
    <col min="9" max="9" width="21.421875" style="69" customWidth="1"/>
    <col min="10" max="10" width="11.57421875" style="69" customWidth="1"/>
    <col min="11" max="11" width="21.421875" style="69" customWidth="1"/>
    <col min="12" max="12" width="9.8515625" style="69" customWidth="1"/>
    <col min="13" max="13" width="22.7109375" style="69" customWidth="1"/>
    <col min="14" max="14" width="12.7109375" style="69" customWidth="1"/>
    <col min="15" max="15" width="5.28125" style="69" customWidth="1"/>
    <col min="16" max="16" width="47.140625" style="69" bestFit="1" customWidth="1"/>
    <col min="17" max="17" width="25.421875" style="72" customWidth="1"/>
    <col min="18" max="18" width="18.57421875" style="72" customWidth="1"/>
    <col min="19" max="19" width="25.421875" style="72" customWidth="1"/>
    <col min="20" max="20" width="32.421875" style="72" customWidth="1"/>
    <col min="21" max="21" width="26.28125" style="69" customWidth="1"/>
    <col min="22" max="22" width="17.421875" style="69" customWidth="1"/>
    <col min="23" max="24" width="17.421875" style="162" customWidth="1"/>
    <col min="25" max="33" width="17.421875" style="69" customWidth="1"/>
    <col min="34" max="34" width="21.8515625" style="69" customWidth="1"/>
    <col min="35" max="35" width="35.28125" style="69" customWidth="1"/>
    <col min="36" max="36" width="19.28125" style="69" customWidth="1"/>
    <col min="37" max="37" width="5.7109375" style="69" customWidth="1"/>
    <col min="38" max="38" width="35.28125" style="69" customWidth="1"/>
    <col min="39" max="39" width="19.28125" style="69" customWidth="1"/>
    <col min="40" max="40" width="5.7109375" style="69" customWidth="1"/>
    <col min="41" max="41" width="35.28125" style="69" customWidth="1"/>
    <col min="42" max="42" width="19.28125" style="69" customWidth="1"/>
    <col min="43" max="43" width="5.7109375" style="69" customWidth="1"/>
    <col min="44" max="44" width="35.28125" style="69" customWidth="1"/>
    <col min="45" max="45" width="19.28125" style="69" customWidth="1"/>
    <col min="46" max="46" width="5.7109375" style="69" customWidth="1"/>
    <col min="47" max="48" width="11.140625" style="69" bestFit="1" customWidth="1"/>
    <col min="49" max="49" width="6.7109375" style="69" bestFit="1" customWidth="1"/>
    <col min="50" max="50" width="45.57421875" style="69" bestFit="1" customWidth="1"/>
    <col min="51" max="51" width="10.28125" style="69" customWidth="1"/>
    <col min="52" max="52" width="9.421875" style="69" customWidth="1"/>
    <col min="53" max="53" width="4.57421875" style="69" bestFit="1" customWidth="1"/>
    <col min="54" max="54" width="8.421875" style="69" bestFit="1" customWidth="1"/>
    <col min="55" max="55" width="4.57421875" style="69" bestFit="1" customWidth="1"/>
    <col min="56" max="56" width="15.421875" style="69" bestFit="1" customWidth="1"/>
    <col min="57" max="57" width="4.57421875" style="69" bestFit="1" customWidth="1"/>
    <col min="58" max="58" width="18.28125" style="69" bestFit="1" customWidth="1"/>
    <col min="59" max="59" width="6.8515625" style="69" bestFit="1" customWidth="1"/>
    <col min="60" max="60" width="14.00390625" style="69" customWidth="1"/>
    <col min="61" max="61" width="13.8515625" style="69" customWidth="1"/>
    <col min="62" max="62" width="17.28125" style="69" customWidth="1"/>
    <col min="63" max="16384" width="9.00390625" style="69" customWidth="1"/>
  </cols>
  <sheetData>
    <row r="1" spans="1:18" s="64" customFormat="1" ht="13.5">
      <c r="A1" s="63"/>
      <c r="E1" s="65"/>
      <c r="F1" s="66"/>
      <c r="H1" s="63"/>
      <c r="N1" s="63"/>
      <c r="O1" s="63"/>
      <c r="P1" s="63"/>
      <c r="R1" s="67"/>
    </row>
    <row r="2" spans="1:18" s="64" customFormat="1" ht="13.5">
      <c r="A2" s="63"/>
      <c r="B2" s="61"/>
      <c r="E2" s="65"/>
      <c r="F2" s="66"/>
      <c r="H2" s="63"/>
      <c r="N2" s="63"/>
      <c r="O2" s="63"/>
      <c r="P2" s="63"/>
      <c r="R2" s="67"/>
    </row>
    <row r="3" spans="1:32" s="64" customFormat="1" ht="24">
      <c r="A3" s="63"/>
      <c r="E3" s="65"/>
      <c r="F3" s="66"/>
      <c r="H3" s="63"/>
      <c r="N3" s="63"/>
      <c r="O3" s="63"/>
      <c r="P3" s="63"/>
      <c r="R3" s="67"/>
      <c r="V3" s="182"/>
      <c r="W3" s="182"/>
      <c r="X3" s="182"/>
      <c r="Y3" s="182"/>
      <c r="Z3" s="182"/>
      <c r="AF3" s="68"/>
    </row>
    <row r="4" spans="2:40" ht="24">
      <c r="B4" s="179" t="s">
        <v>115</v>
      </c>
      <c r="C4" s="71"/>
      <c r="D4" s="71"/>
      <c r="E4" s="71"/>
      <c r="F4" s="71"/>
      <c r="G4" s="72"/>
      <c r="H4" s="72"/>
      <c r="I4" s="72"/>
      <c r="J4" s="72"/>
      <c r="K4" s="72"/>
      <c r="L4" s="72"/>
      <c r="M4" s="72"/>
      <c r="N4" s="72"/>
      <c r="V4" s="182"/>
      <c r="W4" s="182"/>
      <c r="X4" s="182"/>
      <c r="Y4" s="182"/>
      <c r="Z4" s="182"/>
      <c r="AA4" s="182"/>
      <c r="AB4" s="68"/>
      <c r="AC4" s="68"/>
      <c r="AD4" s="68"/>
      <c r="AE4" s="68"/>
      <c r="AN4" s="73"/>
    </row>
    <row r="5" spans="2:31" ht="24">
      <c r="B5" s="70"/>
      <c r="D5" s="518"/>
      <c r="E5" s="518"/>
      <c r="F5" s="518"/>
      <c r="G5" s="518"/>
      <c r="Q5" s="74"/>
      <c r="R5" s="75"/>
      <c r="S5" s="75"/>
      <c r="T5" s="69"/>
      <c r="V5" s="523" t="str">
        <f>"（事業者名　：　"&amp;'基本情報入力（使い方）'!C12&amp;")"</f>
        <v>（事業者名　：　)</v>
      </c>
      <c r="W5" s="523"/>
      <c r="X5" s="523"/>
      <c r="Y5" s="523"/>
      <c r="Z5" s="523"/>
      <c r="AA5" s="523"/>
      <c r="AB5" s="68"/>
      <c r="AC5" s="68"/>
      <c r="AD5" s="68"/>
      <c r="AE5" s="68"/>
    </row>
    <row r="6" spans="2:60" s="64" customFormat="1" ht="18.75">
      <c r="B6" s="552" t="str">
        <f>"（事業者名　：　"&amp;'基本情報入力（使い方）'!C12&amp;")　　"&amp;事業類型&amp;"　"&amp;Q50&amp;"  "&amp;Q51</f>
        <v>（事業者名　：　)　　革新的サービス　企業間データ活用型  専門家活用あり</v>
      </c>
      <c r="C6" s="552"/>
      <c r="D6" s="552"/>
      <c r="E6" s="552"/>
      <c r="F6" s="552"/>
      <c r="G6" s="552"/>
      <c r="H6" s="552"/>
      <c r="I6" s="552"/>
      <c r="J6" s="552"/>
      <c r="K6" s="552"/>
      <c r="L6" s="77"/>
      <c r="M6" s="77"/>
      <c r="N6" s="78" t="s">
        <v>0</v>
      </c>
      <c r="O6" s="69"/>
      <c r="P6" s="69"/>
      <c r="Q6" s="521" t="s">
        <v>37</v>
      </c>
      <c r="R6" s="79" t="s">
        <v>100</v>
      </c>
      <c r="S6" s="80"/>
      <c r="T6" s="81"/>
      <c r="U6" s="69"/>
      <c r="V6" s="547" t="s">
        <v>37</v>
      </c>
      <c r="W6" s="524" t="s">
        <v>131</v>
      </c>
      <c r="X6" s="525"/>
      <c r="Y6" s="525"/>
      <c r="Z6" s="525"/>
      <c r="AA6" s="526"/>
      <c r="AB6" s="547" t="s">
        <v>37</v>
      </c>
      <c r="AC6" s="524" t="s">
        <v>131</v>
      </c>
      <c r="AD6" s="525"/>
      <c r="AE6" s="525"/>
      <c r="AF6" s="525"/>
      <c r="AG6" s="526"/>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row>
    <row r="7" spans="1:60" s="64" customFormat="1" ht="33" customHeight="1">
      <c r="A7" s="72"/>
      <c r="B7" s="609" t="s">
        <v>16</v>
      </c>
      <c r="C7" s="610"/>
      <c r="D7" s="644" t="s">
        <v>89</v>
      </c>
      <c r="E7" s="645"/>
      <c r="F7" s="609" t="s">
        <v>91</v>
      </c>
      <c r="G7" s="610"/>
      <c r="H7" s="537" t="s">
        <v>93</v>
      </c>
      <c r="I7" s="538"/>
      <c r="J7" s="609" t="s">
        <v>21</v>
      </c>
      <c r="K7" s="610"/>
      <c r="L7" s="537" t="s">
        <v>101</v>
      </c>
      <c r="M7" s="614"/>
      <c r="N7" s="538"/>
      <c r="O7" s="69"/>
      <c r="P7" s="69"/>
      <c r="Q7" s="522"/>
      <c r="R7" s="611" t="str">
        <f>事業類型&amp;":"&amp;$Q$50</f>
        <v>革新的サービス:企業間データ活用型</v>
      </c>
      <c r="S7" s="612"/>
      <c r="T7" s="613"/>
      <c r="U7" s="69"/>
      <c r="V7" s="548"/>
      <c r="W7" s="527"/>
      <c r="X7" s="528"/>
      <c r="Y7" s="528"/>
      <c r="Z7" s="528"/>
      <c r="AA7" s="529"/>
      <c r="AB7" s="548"/>
      <c r="AC7" s="527"/>
      <c r="AD7" s="528"/>
      <c r="AE7" s="528"/>
      <c r="AF7" s="528"/>
      <c r="AG7" s="52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row>
    <row r="8" spans="2:33" ht="30" customHeight="1">
      <c r="B8" s="519"/>
      <c r="C8" s="520"/>
      <c r="D8" s="632" t="s">
        <v>90</v>
      </c>
      <c r="E8" s="633"/>
      <c r="F8" s="519" t="s">
        <v>92</v>
      </c>
      <c r="G8" s="520"/>
      <c r="H8" s="519" t="s">
        <v>94</v>
      </c>
      <c r="I8" s="520"/>
      <c r="J8" s="519" t="str">
        <f>"（Ｂ)×"&amp;補助名&amp;"以内"</f>
        <v>（Ｂ)×２／３以内</v>
      </c>
      <c r="K8" s="520"/>
      <c r="L8" s="600" t="s">
        <v>156</v>
      </c>
      <c r="M8" s="601"/>
      <c r="N8" s="602"/>
      <c r="Q8" s="82"/>
      <c r="R8" s="79" t="s">
        <v>40</v>
      </c>
      <c r="S8" s="83"/>
      <c r="T8" s="84"/>
      <c r="V8" s="432" t="s">
        <v>144</v>
      </c>
      <c r="W8" s="539" t="s">
        <v>239</v>
      </c>
      <c r="X8" s="540"/>
      <c r="Y8" s="540"/>
      <c r="Z8" s="540"/>
      <c r="AA8" s="541"/>
      <c r="AB8" s="433" t="s">
        <v>168</v>
      </c>
      <c r="AC8" s="492" t="s">
        <v>170</v>
      </c>
      <c r="AD8" s="493"/>
      <c r="AE8" s="493"/>
      <c r="AF8" s="493"/>
      <c r="AG8" s="494"/>
    </row>
    <row r="9" spans="1:33" ht="30" customHeight="1">
      <c r="A9" s="77"/>
      <c r="B9" s="642" t="s">
        <v>140</v>
      </c>
      <c r="C9" s="643"/>
      <c r="D9" s="85"/>
      <c r="E9" s="86">
        <f>'機械装置費（50万円以上）'!K23</f>
        <v>0</v>
      </c>
      <c r="F9" s="87"/>
      <c r="G9" s="88">
        <f>'機械装置費（50万円以上）'!L23</f>
        <v>0</v>
      </c>
      <c r="H9" s="89"/>
      <c r="I9" s="88">
        <f>'機械装置費（50万円以上）'!M23</f>
        <v>0</v>
      </c>
      <c r="J9" s="89">
        <f aca="true" t="shared" si="0" ref="J9:J14">IF(K9&gt;I9*補助率,"×","")</f>
      </c>
      <c r="K9" s="88">
        <f aca="true" t="shared" si="1" ref="K9:K14">T28</f>
        <v>0</v>
      </c>
      <c r="L9" s="90" t="s">
        <v>87</v>
      </c>
      <c r="M9" s="91"/>
      <c r="N9" s="92"/>
      <c r="Q9" s="40" t="str">
        <f>AT27</f>
        <v>○</v>
      </c>
      <c r="R9" s="93"/>
      <c r="S9" s="94"/>
      <c r="T9" s="60">
        <f>補助上限額</f>
        <v>0</v>
      </c>
      <c r="V9" s="434" t="str">
        <f>IF(OR(W28="×",W29="×",W30="×",W32="×",W31="×",W33="×"),"×","○")</f>
        <v>○</v>
      </c>
      <c r="W9" s="542"/>
      <c r="X9" s="543"/>
      <c r="Y9" s="543"/>
      <c r="Z9" s="543"/>
      <c r="AA9" s="544"/>
      <c r="AB9" s="434" t="str">
        <f>IF(OR('基本情報入力（使い方）'!E47="",'基本情報入力（使い方）'!E47=0),"×",IF(I15&gt;AC9,"×","○"))</f>
        <v>×</v>
      </c>
      <c r="AC9" s="495" t="str">
        <f>IF(OR('基本情報入力（使い方）'!E47="",'基本情報入力（使い方）'!E47=0),"基本情報入力（使い方）の５で総額を入力してください",'基本情報入力（使い方）'!E47)</f>
        <v>基本情報入力（使い方）の５で総額を入力してください</v>
      </c>
      <c r="AD9" s="496"/>
      <c r="AE9" s="496"/>
      <c r="AF9" s="496"/>
      <c r="AG9" s="497"/>
    </row>
    <row r="10" spans="2:33" ht="30" customHeight="1">
      <c r="B10" s="624" t="s">
        <v>141</v>
      </c>
      <c r="C10" s="625"/>
      <c r="D10" s="95"/>
      <c r="E10" s="96">
        <f>'機械装置費（50万円未満）'!K23</f>
        <v>0</v>
      </c>
      <c r="F10" s="97"/>
      <c r="G10" s="98">
        <f>'機械装置費（50万円未満）'!L23</f>
        <v>0</v>
      </c>
      <c r="H10" s="99"/>
      <c r="I10" s="98">
        <f>'機械装置費（50万円未満）'!M23</f>
        <v>0</v>
      </c>
      <c r="J10" s="99">
        <f t="shared" si="0"/>
      </c>
      <c r="K10" s="98">
        <f t="shared" si="1"/>
        <v>0</v>
      </c>
      <c r="L10" s="100" t="s">
        <v>88</v>
      </c>
      <c r="M10" s="101"/>
      <c r="N10" s="102"/>
      <c r="Q10" s="82"/>
      <c r="R10" s="79" t="s">
        <v>134</v>
      </c>
      <c r="S10" s="83"/>
      <c r="T10" s="84"/>
      <c r="V10" s="433" t="s">
        <v>145</v>
      </c>
      <c r="W10" s="508" t="s">
        <v>143</v>
      </c>
      <c r="X10" s="509"/>
      <c r="Y10" s="509"/>
      <c r="Z10" s="509"/>
      <c r="AA10" s="510"/>
      <c r="AB10" s="433" t="s">
        <v>169</v>
      </c>
      <c r="AC10" s="492" t="s">
        <v>171</v>
      </c>
      <c r="AD10" s="493"/>
      <c r="AE10" s="493"/>
      <c r="AF10" s="493"/>
      <c r="AG10" s="494"/>
    </row>
    <row r="11" spans="2:33" ht="30" customHeight="1">
      <c r="B11" s="624" t="s">
        <v>30</v>
      </c>
      <c r="C11" s="625"/>
      <c r="D11" s="95"/>
      <c r="E11" s="96">
        <f>'技術導入費'!K23</f>
        <v>0</v>
      </c>
      <c r="F11" s="97"/>
      <c r="G11" s="98">
        <f>'技術導入費'!L23</f>
        <v>0</v>
      </c>
      <c r="H11" s="99"/>
      <c r="I11" s="98">
        <f>'技術導入費'!M23</f>
        <v>0</v>
      </c>
      <c r="J11" s="99">
        <f t="shared" si="0"/>
      </c>
      <c r="K11" s="98">
        <f t="shared" si="1"/>
        <v>0</v>
      </c>
      <c r="L11" s="101"/>
      <c r="M11" s="101"/>
      <c r="N11" s="102"/>
      <c r="Q11" s="41" t="str">
        <f>AT28</f>
        <v>×</v>
      </c>
      <c r="R11" s="93"/>
      <c r="S11" s="94"/>
      <c r="T11" s="60">
        <f>補助下限額</f>
        <v>1000000</v>
      </c>
      <c r="V11" s="434" t="str">
        <f>IF(OR(X28="×",X29="×",X30="×",,X32="×",X31="×",X33="×"),"×","○")</f>
        <v>○</v>
      </c>
      <c r="W11" s="549"/>
      <c r="X11" s="550"/>
      <c r="Y11" s="550"/>
      <c r="Z11" s="550"/>
      <c r="AA11" s="551"/>
      <c r="AB11" s="434" t="str">
        <f>IF(OR('基本情報入力（使い方）'!E48="",'基本情報入力（使い方）'!E48=0),"×",IF(K15&gt;AC11,"×","○"))</f>
        <v>×</v>
      </c>
      <c r="AC11" s="498" t="str">
        <f>IF(OR('基本情報入力（使い方）'!E48="",'基本情報入力（使い方）'!E48=0),"基本情報入力（使い方）の５で総額を入力してください",'基本情報入力（使い方）'!E48)</f>
        <v>基本情報入力（使い方）の５で総額を入力してください</v>
      </c>
      <c r="AD11" s="499"/>
      <c r="AE11" s="499"/>
      <c r="AF11" s="499"/>
      <c r="AG11" s="500"/>
    </row>
    <row r="12" spans="2:33" ht="30" customHeight="1">
      <c r="B12" s="624" t="s">
        <v>82</v>
      </c>
      <c r="C12" s="625"/>
      <c r="D12" s="95"/>
      <c r="E12" s="96">
        <f>'専門家経費'!K23</f>
        <v>0</v>
      </c>
      <c r="F12" s="97"/>
      <c r="G12" s="98">
        <f>'専門家経費'!L23</f>
        <v>0</v>
      </c>
      <c r="H12" s="99"/>
      <c r="I12" s="98">
        <f>'専門家経費'!M23</f>
        <v>0</v>
      </c>
      <c r="J12" s="99">
        <f t="shared" si="0"/>
      </c>
      <c r="K12" s="98">
        <f t="shared" si="1"/>
        <v>0</v>
      </c>
      <c r="L12" s="103"/>
      <c r="M12" s="103"/>
      <c r="N12" s="102"/>
      <c r="V12" s="435" t="s">
        <v>146</v>
      </c>
      <c r="W12" s="492" t="s">
        <v>153</v>
      </c>
      <c r="X12" s="493"/>
      <c r="Y12" s="493"/>
      <c r="Z12" s="493"/>
      <c r="AA12" s="494"/>
      <c r="AB12" s="72"/>
      <c r="AC12" s="72"/>
      <c r="AD12" s="72"/>
      <c r="AE12" s="72"/>
      <c r="AF12" s="42"/>
      <c r="AG12" s="72"/>
    </row>
    <row r="13" spans="2:34" ht="30" customHeight="1">
      <c r="B13" s="624" t="s">
        <v>31</v>
      </c>
      <c r="C13" s="625"/>
      <c r="D13" s="95"/>
      <c r="E13" s="96">
        <f>'運搬費'!K23</f>
        <v>0</v>
      </c>
      <c r="F13" s="97"/>
      <c r="G13" s="98">
        <f>'運搬費'!L23</f>
        <v>0</v>
      </c>
      <c r="H13" s="99"/>
      <c r="I13" s="98">
        <f>'運搬費'!M23</f>
        <v>0</v>
      </c>
      <c r="J13" s="99">
        <f t="shared" si="0"/>
      </c>
      <c r="K13" s="98">
        <f t="shared" si="1"/>
        <v>0</v>
      </c>
      <c r="L13" s="448"/>
      <c r="M13" s="103"/>
      <c r="N13" s="102"/>
      <c r="Q13" s="104"/>
      <c r="R13" s="69"/>
      <c r="S13" s="105"/>
      <c r="T13" s="69"/>
      <c r="U13" s="72"/>
      <c r="V13" s="436" t="str">
        <f>IF(OR(Y28="×",Y29="×",Y30="×",Y32="×",Y31="×",Y33="×"),"×",AT29)</f>
        <v>×</v>
      </c>
      <c r="W13" s="505" t="str">
        <f>"("&amp;AR29&amp;")"</f>
        <v>(機械装置費で補助対象経費にして単価５０万円以上の設備投資が必要)</v>
      </c>
      <c r="X13" s="506"/>
      <c r="Y13" s="506"/>
      <c r="Z13" s="506"/>
      <c r="AA13" s="507"/>
      <c r="AB13" s="72"/>
      <c r="AC13" s="72"/>
      <c r="AD13" s="72"/>
      <c r="AE13" s="72"/>
      <c r="AF13" s="42"/>
      <c r="AG13" s="72"/>
      <c r="AH13" s="72"/>
    </row>
    <row r="14" spans="2:33" ht="30" customHeight="1">
      <c r="B14" s="624" t="s">
        <v>196</v>
      </c>
      <c r="C14" s="625"/>
      <c r="D14" s="95"/>
      <c r="E14" s="96">
        <f>'クラウド利用費'!K23</f>
        <v>0</v>
      </c>
      <c r="F14" s="97"/>
      <c r="G14" s="98">
        <f>'クラウド利用費'!L23</f>
        <v>0</v>
      </c>
      <c r="H14" s="99"/>
      <c r="I14" s="98">
        <f>'クラウド利用費'!M23</f>
        <v>0</v>
      </c>
      <c r="J14" s="99">
        <f t="shared" si="0"/>
      </c>
      <c r="K14" s="98">
        <f t="shared" si="1"/>
        <v>0</v>
      </c>
      <c r="L14" s="448"/>
      <c r="M14" s="103"/>
      <c r="N14" s="102"/>
      <c r="Q14" s="104"/>
      <c r="R14" s="69"/>
      <c r="S14" s="105"/>
      <c r="T14" s="69"/>
      <c r="U14" s="72"/>
      <c r="V14" s="433" t="s">
        <v>148</v>
      </c>
      <c r="W14" s="508" t="s">
        <v>147</v>
      </c>
      <c r="X14" s="509"/>
      <c r="Y14" s="509"/>
      <c r="Z14" s="509"/>
      <c r="AA14" s="510"/>
      <c r="AB14" s="42"/>
      <c r="AC14" s="42"/>
      <c r="AD14" s="42"/>
      <c r="AE14" s="42"/>
      <c r="AF14" s="72"/>
      <c r="AG14" s="72"/>
    </row>
    <row r="15" spans="2:33" ht="30" customHeight="1">
      <c r="B15" s="632" t="s">
        <v>66</v>
      </c>
      <c r="C15" s="633"/>
      <c r="D15" s="108" t="s">
        <v>95</v>
      </c>
      <c r="E15" s="431">
        <f>SUM(E9:E14)</f>
        <v>0</v>
      </c>
      <c r="F15" s="109"/>
      <c r="G15" s="431">
        <f>SUM(G9:G14)</f>
        <v>0</v>
      </c>
      <c r="H15" s="108" t="s">
        <v>96</v>
      </c>
      <c r="I15" s="431">
        <f>SUM(I9:I14)</f>
        <v>0</v>
      </c>
      <c r="J15" s="108" t="s">
        <v>97</v>
      </c>
      <c r="K15" s="431">
        <f>SUM(K9:K14)</f>
        <v>0</v>
      </c>
      <c r="L15" s="428"/>
      <c r="M15" s="429"/>
      <c r="N15" s="430"/>
      <c r="Q15" s="104"/>
      <c r="R15" s="69"/>
      <c r="S15" s="105"/>
      <c r="T15" s="69"/>
      <c r="U15" s="72"/>
      <c r="V15" s="434" t="str">
        <f>IF(OR(Z28="×",Z29="×",Z30="×",Z32="×",Z31="×",Z33="×"),"×",AT30)</f>
        <v>○</v>
      </c>
      <c r="W15" s="505" t="str">
        <f>"("&amp;AR30&amp;")"</f>
        <v>(機械装置費以外の経費の補助金交付申請額は５００万円以下)</v>
      </c>
      <c r="X15" s="506"/>
      <c r="Y15" s="506"/>
      <c r="Z15" s="506"/>
      <c r="AA15" s="507"/>
      <c r="AB15" s="42"/>
      <c r="AC15" s="42"/>
      <c r="AD15" s="42"/>
      <c r="AE15" s="42"/>
      <c r="AF15" s="72"/>
      <c r="AG15" s="72"/>
    </row>
    <row r="16" spans="1:61" s="72" customFormat="1" ht="30" customHeight="1">
      <c r="A16" s="69"/>
      <c r="B16" s="110"/>
      <c r="C16" s="54"/>
      <c r="D16" s="54"/>
      <c r="E16" s="47"/>
      <c r="F16" s="47"/>
      <c r="G16" s="47"/>
      <c r="H16" s="47"/>
      <c r="I16" s="536">
        <f>補助上限額</f>
        <v>0</v>
      </c>
      <c r="J16" s="536"/>
      <c r="K16" s="536"/>
      <c r="L16" s="47"/>
      <c r="M16" s="47"/>
      <c r="N16" s="69"/>
      <c r="V16" s="433" t="s">
        <v>152</v>
      </c>
      <c r="W16" s="530" t="s">
        <v>228</v>
      </c>
      <c r="X16" s="531"/>
      <c r="Y16" s="531"/>
      <c r="Z16" s="531"/>
      <c r="AA16" s="532"/>
      <c r="AB16" s="42"/>
      <c r="AC16" s="42"/>
      <c r="AD16" s="42"/>
      <c r="AE16" s="42"/>
      <c r="AH16" s="69"/>
      <c r="AI16" s="69"/>
      <c r="AJ16" s="69"/>
      <c r="AK16" s="69"/>
      <c r="AL16" s="69"/>
      <c r="AM16" s="69"/>
      <c r="AN16" s="69"/>
      <c r="AO16" s="69"/>
      <c r="AP16" s="69"/>
      <c r="AQ16" s="69"/>
      <c r="AR16" s="69"/>
      <c r="AS16" s="69"/>
      <c r="BI16" s="106"/>
    </row>
    <row r="17" spans="1:53" s="72" customFormat="1" ht="30" customHeight="1">
      <c r="A17" s="69"/>
      <c r="B17" s="69"/>
      <c r="C17" s="54"/>
      <c r="D17" s="54"/>
      <c r="E17" s="47"/>
      <c r="F17" s="47"/>
      <c r="G17" s="47"/>
      <c r="H17" s="47"/>
      <c r="I17" s="69"/>
      <c r="J17" s="69"/>
      <c r="K17" s="69"/>
      <c r="L17" s="69"/>
      <c r="M17" s="69"/>
      <c r="N17" s="48"/>
      <c r="Q17" s="104"/>
      <c r="R17" s="69"/>
      <c r="S17" s="105"/>
      <c r="T17" s="69"/>
      <c r="V17" s="434" t="str">
        <f>AA31</f>
        <v>×</v>
      </c>
      <c r="W17" s="533"/>
      <c r="X17" s="534"/>
      <c r="Y17" s="534"/>
      <c r="Z17" s="534"/>
      <c r="AA17" s="535"/>
      <c r="AH17" s="69"/>
      <c r="AI17" s="69"/>
      <c r="AJ17" s="69"/>
      <c r="AK17" s="69"/>
      <c r="AL17" s="69"/>
      <c r="AM17" s="69"/>
      <c r="AN17" s="69"/>
      <c r="AO17" s="69"/>
      <c r="AP17" s="69"/>
      <c r="AQ17" s="69"/>
      <c r="AR17" s="69"/>
      <c r="AS17" s="69"/>
      <c r="BA17" s="106"/>
    </row>
    <row r="18" spans="1:53" s="72" customFormat="1" ht="30" customHeight="1">
      <c r="A18" s="69"/>
      <c r="B18" s="69"/>
      <c r="C18" s="54"/>
      <c r="D18" s="54"/>
      <c r="E18" s="47"/>
      <c r="F18" s="47"/>
      <c r="G18" s="47"/>
      <c r="H18" s="47"/>
      <c r="I18" s="69"/>
      <c r="J18" s="69"/>
      <c r="K18" s="69"/>
      <c r="L18" s="103"/>
      <c r="M18" s="103"/>
      <c r="N18" s="69"/>
      <c r="O18" s="48"/>
      <c r="P18" s="69"/>
      <c r="Q18" s="104"/>
      <c r="R18" s="69"/>
      <c r="S18" s="105"/>
      <c r="T18" s="69"/>
      <c r="V18" s="353"/>
      <c r="W18" s="616"/>
      <c r="X18" s="616"/>
      <c r="Y18" s="616"/>
      <c r="Z18" s="616"/>
      <c r="AA18" s="616"/>
      <c r="AB18" s="42"/>
      <c r="AC18" s="42"/>
      <c r="AD18" s="42"/>
      <c r="AE18" s="42"/>
      <c r="AG18" s="69"/>
      <c r="AH18" s="69"/>
      <c r="AI18" s="69"/>
      <c r="AJ18" s="69"/>
      <c r="AK18" s="69"/>
      <c r="AL18" s="69"/>
      <c r="AM18" s="69"/>
      <c r="AN18" s="69"/>
      <c r="AO18" s="69"/>
      <c r="AP18" s="69"/>
      <c r="AQ18" s="69"/>
      <c r="AR18" s="69"/>
      <c r="AS18" s="69"/>
      <c r="BA18" s="106"/>
    </row>
    <row r="19" spans="1:52" s="72" customFormat="1" ht="30" customHeight="1">
      <c r="A19" s="69"/>
      <c r="O19" s="69"/>
      <c r="P19" s="69"/>
      <c r="Q19" s="104"/>
      <c r="R19" s="69"/>
      <c r="S19" s="105"/>
      <c r="T19" s="69"/>
      <c r="V19" s="354"/>
      <c r="W19" s="615"/>
      <c r="X19" s="615"/>
      <c r="Y19" s="615"/>
      <c r="Z19" s="615"/>
      <c r="AA19" s="615"/>
      <c r="AB19" s="42"/>
      <c r="AC19" s="42"/>
      <c r="AD19" s="42"/>
      <c r="AE19" s="42"/>
      <c r="AG19" s="69"/>
      <c r="AH19" s="69"/>
      <c r="AI19" s="69"/>
      <c r="AJ19" s="69"/>
      <c r="AK19" s="69"/>
      <c r="AL19" s="69"/>
      <c r="AM19" s="69"/>
      <c r="AN19" s="69"/>
      <c r="AO19" s="69"/>
      <c r="AP19" s="69"/>
      <c r="AQ19" s="69"/>
      <c r="AR19" s="69"/>
      <c r="AS19" s="69"/>
      <c r="AZ19" s="106"/>
    </row>
    <row r="20" spans="1:52" s="72" customFormat="1" ht="30" customHeight="1">
      <c r="A20" s="69"/>
      <c r="O20" s="69"/>
      <c r="P20" s="69"/>
      <c r="U20" s="69"/>
      <c r="V20" s="425"/>
      <c r="W20" s="615"/>
      <c r="X20" s="615"/>
      <c r="Y20" s="615"/>
      <c r="Z20" s="615"/>
      <c r="AA20" s="615"/>
      <c r="AB20" s="69"/>
      <c r="AC20" s="69"/>
      <c r="AD20" s="69"/>
      <c r="AE20" s="69"/>
      <c r="AF20" s="69"/>
      <c r="AG20" s="69"/>
      <c r="AH20" s="69"/>
      <c r="AI20" s="69"/>
      <c r="AJ20" s="69"/>
      <c r="AK20" s="69"/>
      <c r="AL20" s="69"/>
      <c r="AM20" s="69"/>
      <c r="AN20" s="69"/>
      <c r="AO20" s="69"/>
      <c r="AP20" s="69"/>
      <c r="AQ20" s="69"/>
      <c r="AR20" s="69"/>
      <c r="AS20" s="69"/>
      <c r="AZ20" s="106"/>
    </row>
    <row r="21" spans="1:53" s="72" customFormat="1" ht="30" customHeight="1">
      <c r="A21" s="69"/>
      <c r="O21" s="69"/>
      <c r="P21" s="69"/>
      <c r="U21" s="69"/>
      <c r="V21" s="354"/>
      <c r="W21" s="615"/>
      <c r="X21" s="615"/>
      <c r="Y21" s="615"/>
      <c r="Z21" s="615"/>
      <c r="AA21" s="615"/>
      <c r="AB21" s="42"/>
      <c r="AC21" s="42"/>
      <c r="AD21" s="42"/>
      <c r="AE21" s="42"/>
      <c r="AF21" s="69"/>
      <c r="AG21" s="69"/>
      <c r="AH21" s="69"/>
      <c r="AI21" s="69"/>
      <c r="AJ21" s="69"/>
      <c r="AK21" s="69"/>
      <c r="AL21" s="69"/>
      <c r="AM21" s="69"/>
      <c r="AN21" s="69"/>
      <c r="AO21" s="69"/>
      <c r="AP21" s="69"/>
      <c r="AQ21" s="69"/>
      <c r="AR21" s="69"/>
      <c r="AS21" s="69"/>
      <c r="AT21" s="69"/>
      <c r="BA21" s="106"/>
    </row>
    <row r="22" spans="1:53" s="72" customFormat="1" ht="20.25" customHeight="1">
      <c r="A22" s="69"/>
      <c r="B22" s="180" t="s">
        <v>116</v>
      </c>
      <c r="C22" s="111"/>
      <c r="D22" s="112"/>
      <c r="E22" s="112"/>
      <c r="F22" s="112"/>
      <c r="G22" s="69"/>
      <c r="H22" s="112"/>
      <c r="I22" s="69"/>
      <c r="J22" s="69"/>
      <c r="K22" s="69"/>
      <c r="L22" s="69"/>
      <c r="M22" s="69"/>
      <c r="N22" s="113"/>
      <c r="O22" s="69"/>
      <c r="P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BA22" s="106"/>
    </row>
    <row r="23" spans="1:53" s="72" customFormat="1" ht="30" customHeight="1">
      <c r="A23" s="69"/>
      <c r="B23" s="181" t="s">
        <v>157</v>
      </c>
      <c r="C23" s="114"/>
      <c r="D23" s="112"/>
      <c r="E23" s="112"/>
      <c r="F23" s="112"/>
      <c r="G23" s="69"/>
      <c r="H23" s="112"/>
      <c r="I23" s="69"/>
      <c r="J23" s="69"/>
      <c r="K23" s="69"/>
      <c r="L23" s="69"/>
      <c r="M23" s="69"/>
      <c r="N23" s="69"/>
      <c r="O23" s="69"/>
      <c r="P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BA23" s="106"/>
    </row>
    <row r="24" spans="2:33" ht="30" customHeight="1" thickBot="1">
      <c r="B24" s="123"/>
      <c r="C24" s="123"/>
      <c r="D24" s="112"/>
      <c r="E24" s="112"/>
      <c r="F24" s="112"/>
      <c r="H24" s="112"/>
      <c r="O24" s="115"/>
      <c r="P24" s="110"/>
      <c r="Q24" s="116" t="s">
        <v>68</v>
      </c>
      <c r="R24" s="117"/>
      <c r="S24" s="117"/>
      <c r="T24" s="118"/>
      <c r="U24" s="119"/>
      <c r="V24" s="120"/>
      <c r="W24" s="121"/>
      <c r="X24" s="120"/>
      <c r="Y24" s="120"/>
      <c r="Z24" s="271"/>
      <c r="AG24" s="122"/>
    </row>
    <row r="25" spans="1:46" s="77" customFormat="1" ht="30" customHeight="1" thickTop="1">
      <c r="A25" s="69"/>
      <c r="B25" s="559" t="s">
        <v>24</v>
      </c>
      <c r="C25" s="559"/>
      <c r="D25" s="559"/>
      <c r="E25" s="559"/>
      <c r="F25" s="559"/>
      <c r="G25" s="69"/>
      <c r="H25" s="126"/>
      <c r="I25" s="634" t="s">
        <v>58</v>
      </c>
      <c r="J25" s="634"/>
      <c r="K25" s="634"/>
      <c r="L25" s="69"/>
      <c r="M25" s="69"/>
      <c r="N25" s="69"/>
      <c r="O25" s="115"/>
      <c r="P25" s="64"/>
      <c r="Q25" s="124" t="str">
        <f>"B×"&amp;補助名&amp;"以内"</f>
        <v>B×２／３以内</v>
      </c>
      <c r="R25" s="638" t="s">
        <v>36</v>
      </c>
      <c r="S25" s="124" t="str">
        <f>"B×"&amp;補助名&amp;"以内"</f>
        <v>B×２／３以内</v>
      </c>
      <c r="T25" s="124" t="str">
        <f>"B×"&amp;補助名&amp;"以内"</f>
        <v>B×２／３以内</v>
      </c>
      <c r="U25" s="597" t="s">
        <v>47</v>
      </c>
      <c r="V25" s="635" t="s">
        <v>37</v>
      </c>
      <c r="W25" s="512" t="s">
        <v>107</v>
      </c>
      <c r="X25" s="512" t="s">
        <v>108</v>
      </c>
      <c r="Y25" s="512" t="s">
        <v>109</v>
      </c>
      <c r="Z25" s="512" t="s">
        <v>148</v>
      </c>
      <c r="AA25" s="512" t="s">
        <v>226</v>
      </c>
      <c r="AB25" s="512" t="s">
        <v>176</v>
      </c>
      <c r="AC25" s="512" t="s">
        <v>177</v>
      </c>
      <c r="AD25" s="515" t="s">
        <v>52</v>
      </c>
      <c r="AE25" s="501"/>
      <c r="AF25" s="641"/>
      <c r="AG25" s="125"/>
      <c r="AH25" s="626" t="s">
        <v>139</v>
      </c>
      <c r="AI25" s="631" t="s">
        <v>197</v>
      </c>
      <c r="AJ25" s="629"/>
      <c r="AK25" s="630"/>
      <c r="AL25" s="628" t="s">
        <v>160</v>
      </c>
      <c r="AM25" s="629"/>
      <c r="AN25" s="630"/>
      <c r="AO25" s="545" t="s">
        <v>164</v>
      </c>
      <c r="AP25" s="545"/>
      <c r="AQ25" s="546"/>
      <c r="AR25" s="622" t="s">
        <v>129</v>
      </c>
      <c r="AS25" s="622"/>
      <c r="AT25" s="623"/>
    </row>
    <row r="26" spans="2:46" ht="36.75" customHeight="1" thickBot="1">
      <c r="B26" s="555" t="s">
        <v>25</v>
      </c>
      <c r="C26" s="556"/>
      <c r="D26" s="555" t="s">
        <v>154</v>
      </c>
      <c r="E26" s="556"/>
      <c r="F26" s="555" t="s">
        <v>59</v>
      </c>
      <c r="G26" s="556"/>
      <c r="H26" s="133"/>
      <c r="I26" s="566" t="s">
        <v>25</v>
      </c>
      <c r="J26" s="567"/>
      <c r="K26" s="186" t="s">
        <v>154</v>
      </c>
      <c r="L26" s="187"/>
      <c r="M26" s="185" t="s">
        <v>26</v>
      </c>
      <c r="N26" s="190"/>
      <c r="O26" s="115"/>
      <c r="P26" s="64"/>
      <c r="Q26" s="127" t="s">
        <v>48</v>
      </c>
      <c r="R26" s="639"/>
      <c r="S26" s="127" t="s">
        <v>49</v>
      </c>
      <c r="T26" s="127" t="s">
        <v>21</v>
      </c>
      <c r="U26" s="598"/>
      <c r="V26" s="636"/>
      <c r="W26" s="513"/>
      <c r="X26" s="513"/>
      <c r="Y26" s="513"/>
      <c r="Z26" s="513"/>
      <c r="AA26" s="513"/>
      <c r="AB26" s="513"/>
      <c r="AC26" s="513"/>
      <c r="AD26" s="516"/>
      <c r="AE26" s="501"/>
      <c r="AF26" s="641"/>
      <c r="AG26" s="125"/>
      <c r="AH26" s="627"/>
      <c r="AI26" s="129" t="s">
        <v>126</v>
      </c>
      <c r="AJ26" s="130" t="s">
        <v>127</v>
      </c>
      <c r="AK26" s="130" t="s">
        <v>128</v>
      </c>
      <c r="AL26" s="130" t="s">
        <v>126</v>
      </c>
      <c r="AM26" s="130" t="s">
        <v>127</v>
      </c>
      <c r="AN26" s="130" t="s">
        <v>128</v>
      </c>
      <c r="AO26" s="130" t="s">
        <v>126</v>
      </c>
      <c r="AP26" s="130" t="s">
        <v>127</v>
      </c>
      <c r="AQ26" s="131" t="s">
        <v>128</v>
      </c>
      <c r="AR26" s="132" t="s">
        <v>126</v>
      </c>
      <c r="AS26" s="130" t="s">
        <v>127</v>
      </c>
      <c r="AT26" s="130" t="s">
        <v>128</v>
      </c>
    </row>
    <row r="27" spans="2:46" ht="30" customHeight="1" thickBot="1" thickTop="1">
      <c r="B27" s="557"/>
      <c r="C27" s="558"/>
      <c r="D27" s="557"/>
      <c r="E27" s="558"/>
      <c r="F27" s="557"/>
      <c r="G27" s="558"/>
      <c r="H27" s="67"/>
      <c r="I27" s="568"/>
      <c r="J27" s="569"/>
      <c r="K27" s="188"/>
      <c r="L27" s="189"/>
      <c r="M27" s="191"/>
      <c r="N27" s="192"/>
      <c r="O27" s="115"/>
      <c r="P27" s="64"/>
      <c r="Q27" s="134" t="s">
        <v>22</v>
      </c>
      <c r="R27" s="640"/>
      <c r="S27" s="128" t="s">
        <v>22</v>
      </c>
      <c r="T27" s="128" t="s">
        <v>22</v>
      </c>
      <c r="U27" s="599"/>
      <c r="V27" s="637"/>
      <c r="W27" s="514"/>
      <c r="X27" s="514"/>
      <c r="Y27" s="514"/>
      <c r="Z27" s="514"/>
      <c r="AA27" s="514"/>
      <c r="AB27" s="514"/>
      <c r="AC27" s="514"/>
      <c r="AD27" s="517"/>
      <c r="AE27" s="501"/>
      <c r="AF27" s="641"/>
      <c r="AG27" s="125"/>
      <c r="AH27" s="350" t="s">
        <v>40</v>
      </c>
      <c r="AI27" s="135">
        <f>補助上限額</f>
        <v>0</v>
      </c>
      <c r="AJ27" s="43">
        <f>$K$15</f>
        <v>0</v>
      </c>
      <c r="AK27" s="136" t="str">
        <f>IF(AI27-AJ27&gt;=0,"○","×")</f>
        <v>○</v>
      </c>
      <c r="AL27" s="43">
        <f>補助上限額</f>
        <v>0</v>
      </c>
      <c r="AM27" s="43">
        <f>$K$15</f>
        <v>0</v>
      </c>
      <c r="AN27" s="136" t="str">
        <f>IF(AL27-AM27&gt;=0,"○","×")</f>
        <v>○</v>
      </c>
      <c r="AO27" s="43">
        <f>補助上限額</f>
        <v>0</v>
      </c>
      <c r="AP27" s="43">
        <f>$K$15</f>
        <v>0</v>
      </c>
      <c r="AQ27" s="137" t="str">
        <f>IF(AO27-AP27&gt;=0,"○","×")</f>
        <v>○</v>
      </c>
      <c r="AR27" s="135">
        <f>IF('基本情報入力（使い方）'!$J$21=1,AI27,IF('基本情報入力（使い方）'!$J$21=2,AL27,AO27))</f>
        <v>0</v>
      </c>
      <c r="AS27" s="449">
        <f>IF('基本情報入力（使い方）'!$J$21=1,AJ27,IF('基本情報入力（使い方）'!$J$21=2,AM27,AP27))</f>
        <v>0</v>
      </c>
      <c r="AT27" s="450" t="str">
        <f>IF('基本情報入力（使い方）'!$J$21=1,AK27,IF('基本情報入力（使い方）'!$J$21=2,AN27,AQ27))</f>
        <v>○</v>
      </c>
    </row>
    <row r="28" spans="2:46" ht="30" customHeight="1" thickTop="1">
      <c r="B28" s="581" t="s">
        <v>60</v>
      </c>
      <c r="C28" s="582"/>
      <c r="D28" s="562">
        <f>D32-D29-D30-D31</f>
        <v>0</v>
      </c>
      <c r="E28" s="563"/>
      <c r="F28" s="560"/>
      <c r="G28" s="561"/>
      <c r="H28" s="143"/>
      <c r="I28" s="564" t="s">
        <v>27</v>
      </c>
      <c r="J28" s="565"/>
      <c r="K28" s="272">
        <v>0</v>
      </c>
      <c r="L28" s="273"/>
      <c r="M28" s="603"/>
      <c r="N28" s="604"/>
      <c r="O28" s="138"/>
      <c r="P28" s="85" t="s">
        <v>80</v>
      </c>
      <c r="Q28" s="198">
        <f>'機械装置費（50万円以上）'!Q23</f>
        <v>0</v>
      </c>
      <c r="R28" s="39">
        <f>IF($S$28&gt;0,1,"")</f>
      </c>
      <c r="S28" s="4">
        <f>MIN(Q28,Q36)</f>
        <v>0</v>
      </c>
      <c r="T28" s="4">
        <f>IF(S28=0,0,MIN(S28,Q36))</f>
        <v>0</v>
      </c>
      <c r="U28" s="5">
        <f aca="true" t="shared" si="2" ref="U28:U33">K9-Q28</f>
        <v>0</v>
      </c>
      <c r="V28" s="437" t="str">
        <f aca="true" t="shared" si="3" ref="V28:V33">IF(AND(W28&lt;&gt;"×",X28&lt;&gt;"×",Y28&lt;&gt;"×",Z28&lt;&gt;"×",AA28&lt;&gt;"×",AB28&lt;&gt;"×",AC28&lt;&gt;"×"),"○","×")</f>
        <v>×</v>
      </c>
      <c r="W28" s="343"/>
      <c r="X28" s="343">
        <f aca="true" t="shared" si="4" ref="X28:X33">IF(AND(E9&gt;=G9,G9&gt;=I9),"","×")</f>
      </c>
      <c r="Y28" s="343" t="str">
        <f>AT29</f>
        <v>×</v>
      </c>
      <c r="Z28" s="343"/>
      <c r="AA28" s="343"/>
      <c r="AB28" s="343" t="str">
        <f aca="true" t="shared" si="5" ref="AB28:AB33">IF($AB$9="○","",$AB$9)</f>
        <v>×</v>
      </c>
      <c r="AC28" s="346" t="str">
        <f aca="true" t="shared" si="6" ref="AC28:AC33">IF($AB$11="○","",$AB$11)</f>
        <v>×</v>
      </c>
      <c r="AD28" s="502" t="str">
        <f>IF(OR($V$28="×",$V$29="×",$V$30="×",$V$32="×",$V$31="×",$V$33="×",$Q$9="×",$Q$11="×",$V$13="×",$Q$15="×",$V$9="×",$V$11="×",$V$15="×",$V$17="×"),"×","○")</f>
        <v>×</v>
      </c>
      <c r="AE28" s="356"/>
      <c r="AF28" s="426"/>
      <c r="AG28" s="139"/>
      <c r="AH28" s="351" t="s">
        <v>134</v>
      </c>
      <c r="AI28" s="140">
        <f>補助下限額</f>
        <v>1000000</v>
      </c>
      <c r="AJ28" s="44">
        <f>$K$15</f>
        <v>0</v>
      </c>
      <c r="AK28" s="141" t="str">
        <f>IF(AJ28-AI28&gt;=0,"○","×")</f>
        <v>×</v>
      </c>
      <c r="AL28" s="44">
        <f>補助下限額</f>
        <v>1000000</v>
      </c>
      <c r="AM28" s="44">
        <f>$K$15</f>
        <v>0</v>
      </c>
      <c r="AN28" s="141" t="str">
        <f>IF(AM28-AL28&gt;=0,"○","×")</f>
        <v>×</v>
      </c>
      <c r="AO28" s="44">
        <f>補助下限額</f>
        <v>1000000</v>
      </c>
      <c r="AP28" s="44">
        <f>$K$15</f>
        <v>0</v>
      </c>
      <c r="AQ28" s="142" t="str">
        <f>IF(AP28-AO28&gt;=0,"○","×")</f>
        <v>×</v>
      </c>
      <c r="AR28" s="451">
        <f>IF('基本情報入力（使い方）'!$J$21=1,AI28,IF('基本情報入力（使い方）'!$J$21=2,AL28,AO28))</f>
        <v>1000000</v>
      </c>
      <c r="AS28" s="449">
        <f>IF('基本情報入力（使い方）'!$J$21=1,AJ28,IF('基本情報入力（使い方）'!$J$21=2,AM28,AP28))</f>
        <v>0</v>
      </c>
      <c r="AT28" s="450" t="str">
        <f>IF('基本情報入力（使い方）'!$J$21=1,AK28,IF('基本情報入力（使い方）'!$J$21=2,AN28,AQ28))</f>
        <v>×</v>
      </c>
    </row>
    <row r="29" spans="2:46" ht="30" customHeight="1">
      <c r="B29" s="572" t="s">
        <v>159</v>
      </c>
      <c r="C29" s="573"/>
      <c r="D29" s="553">
        <f>K15</f>
        <v>0</v>
      </c>
      <c r="E29" s="554"/>
      <c r="F29" s="574"/>
      <c r="G29" s="575"/>
      <c r="H29" s="147"/>
      <c r="I29" s="564" t="s">
        <v>61</v>
      </c>
      <c r="J29" s="565"/>
      <c r="K29" s="183">
        <f>K31-K28-K30</f>
        <v>0</v>
      </c>
      <c r="L29" s="184"/>
      <c r="M29" s="592">
        <f>IF(K29=0,"",'基本情報入力（使い方）'!C38)</f>
      </c>
      <c r="N29" s="593"/>
      <c r="O29" s="138"/>
      <c r="P29" s="95" t="s">
        <v>81</v>
      </c>
      <c r="Q29" s="6">
        <f>'機械装置費（50万円未満）'!Q23</f>
        <v>0</v>
      </c>
      <c r="R29" s="14">
        <f>IF($S$29&gt;0,1,"")</f>
      </c>
      <c r="S29" s="7">
        <f>MIN(Q29,Q36)</f>
        <v>0</v>
      </c>
      <c r="T29" s="7">
        <f>IF(S29=0,0,MIN(S29,(Q36-S28)))</f>
        <v>0</v>
      </c>
      <c r="U29" s="8">
        <f t="shared" si="2"/>
        <v>0</v>
      </c>
      <c r="V29" s="438" t="str">
        <f t="shared" si="3"/>
        <v>×</v>
      </c>
      <c r="W29" s="344"/>
      <c r="X29" s="344">
        <f t="shared" si="4"/>
      </c>
      <c r="Y29" s="344"/>
      <c r="Z29" s="344"/>
      <c r="AA29" s="344"/>
      <c r="AB29" s="344" t="str">
        <f t="shared" si="5"/>
        <v>×</v>
      </c>
      <c r="AC29" s="347" t="str">
        <f t="shared" si="6"/>
        <v>×</v>
      </c>
      <c r="AD29" s="503"/>
      <c r="AE29" s="356"/>
      <c r="AF29" s="426"/>
      <c r="AG29" s="139"/>
      <c r="AH29" s="352" t="s">
        <v>41</v>
      </c>
      <c r="AI29" s="144" t="s">
        <v>137</v>
      </c>
      <c r="AJ29" s="193">
        <f>$I$9</f>
        <v>0</v>
      </c>
      <c r="AK29" s="141" t="str">
        <f>IF(AJ29&gt;=500000,"○","×")</f>
        <v>×</v>
      </c>
      <c r="AL29" s="146" t="s">
        <v>137</v>
      </c>
      <c r="AM29" s="193">
        <f>$I$9</f>
        <v>0</v>
      </c>
      <c r="AN29" s="141" t="str">
        <f>IF(AM29&gt;=500000,"○","×")</f>
        <v>×</v>
      </c>
      <c r="AO29" s="146" t="s">
        <v>50</v>
      </c>
      <c r="AP29" s="193">
        <f>$I$9</f>
        <v>0</v>
      </c>
      <c r="AQ29" s="142" t="str">
        <f>IF(AP29&gt;=500000,"○","×")</f>
        <v>×</v>
      </c>
      <c r="AR29" s="451" t="str">
        <f>IF('基本情報入力（使い方）'!$J$21=1,AI29,IF('基本情報入力（使い方）'!$J$21=2,AL29,AO29))</f>
        <v>機械装置費で補助対象経費にして単価５０万円以上の設備投資が必要</v>
      </c>
      <c r="AS29" s="449">
        <f>IF('基本情報入力（使い方）'!$J$21=1,AJ29,IF('基本情報入力（使い方）'!$J$21=2,AM29,AP29))</f>
        <v>0</v>
      </c>
      <c r="AT29" s="450" t="str">
        <f>IF('基本情報入力（使い方）'!$J$21=1,AK29,IF('基本情報入力（使い方）'!$J$21=2,AN29,AQ29))</f>
        <v>×</v>
      </c>
    </row>
    <row r="30" spans="2:46" ht="30" customHeight="1">
      <c r="B30" s="581" t="s">
        <v>62</v>
      </c>
      <c r="C30" s="582"/>
      <c r="D30" s="562">
        <v>0</v>
      </c>
      <c r="E30" s="563"/>
      <c r="F30" s="589">
        <f>IF(D30=0,"",'基本情報入力（使い方）'!C38)</f>
      </c>
      <c r="G30" s="590"/>
      <c r="H30" s="148"/>
      <c r="I30" s="564" t="s">
        <v>28</v>
      </c>
      <c r="J30" s="565"/>
      <c r="K30" s="272">
        <v>0</v>
      </c>
      <c r="L30" s="273"/>
      <c r="M30" s="607"/>
      <c r="N30" s="608"/>
      <c r="O30" s="138"/>
      <c r="P30" s="95" t="s">
        <v>30</v>
      </c>
      <c r="Q30" s="6">
        <f>IF(I11="",0,ROUNDDOWN(I11*補助率,0))</f>
        <v>0</v>
      </c>
      <c r="R30" s="14">
        <f>IF(Q30=0,"",IF(SUM($Q$28:$Q$29)&gt;0,RANK(S30,$S$30:$S$33)+1,RANK(S30,$S$30:$S$33)))</f>
      </c>
      <c r="S30" s="7">
        <f>IF(SUM($S$28:$S$29)-$Q$36&gt;=0,0,ROUNDDOWN(Q30/$Q$35*$Q$39,0))</f>
        <v>0</v>
      </c>
      <c r="T30" s="7">
        <f>IF($S$35-S30=0,S30+$S$39,S30)</f>
        <v>0</v>
      </c>
      <c r="U30" s="8">
        <f t="shared" si="2"/>
        <v>0</v>
      </c>
      <c r="V30" s="438" t="str">
        <f t="shared" si="3"/>
        <v>×</v>
      </c>
      <c r="W30" s="349" t="str">
        <f>IF(OR(AS31=0,AS31=""),"○",AT31)</f>
        <v>○</v>
      </c>
      <c r="X30" s="344">
        <f t="shared" si="4"/>
      </c>
      <c r="Y30" s="344"/>
      <c r="Z30" s="344" t="str">
        <f>AT30</f>
        <v>○</v>
      </c>
      <c r="AA30" s="344"/>
      <c r="AB30" s="344" t="str">
        <f t="shared" si="5"/>
        <v>×</v>
      </c>
      <c r="AC30" s="347" t="str">
        <f t="shared" si="6"/>
        <v>×</v>
      </c>
      <c r="AD30" s="503"/>
      <c r="AE30" s="356"/>
      <c r="AF30" s="426"/>
      <c r="AG30" s="139"/>
      <c r="AH30" s="352" t="s">
        <v>42</v>
      </c>
      <c r="AI30" s="144" t="s">
        <v>51</v>
      </c>
      <c r="AJ30" s="193">
        <f>$K$15-SUM($K$9:$K$10)</f>
        <v>0</v>
      </c>
      <c r="AK30" s="141" t="str">
        <f>IF(AJ30&lt;=5000000,"○","×")</f>
        <v>○</v>
      </c>
      <c r="AL30" s="146" t="s">
        <v>51</v>
      </c>
      <c r="AM30" s="193">
        <f>$K$15-SUM($K$9:$K$10)</f>
        <v>0</v>
      </c>
      <c r="AN30" s="141" t="str">
        <f>IF(AM30&lt;=5000000,"○","×")</f>
        <v>○</v>
      </c>
      <c r="AO30" s="145" t="s">
        <v>130</v>
      </c>
      <c r="AP30" s="194" t="s">
        <v>142</v>
      </c>
      <c r="AQ30" s="150" t="s">
        <v>142</v>
      </c>
      <c r="AR30" s="451" t="str">
        <f>IF('基本情報入力（使い方）'!$J$21=1,AI30,IF('基本情報入力（使い方）'!$J$21=2,AL30,AO30))</f>
        <v>機械装置費以外の経費の補助金交付申請額は５００万円以下</v>
      </c>
      <c r="AS30" s="449">
        <f>IF('基本情報入力（使い方）'!$J$21=1,AJ30,IF('基本情報入力（使い方）'!$J$21=2,AM30,AP30))</f>
        <v>0</v>
      </c>
      <c r="AT30" s="450" t="str">
        <f>IF('基本情報入力（使い方）'!$J$21=1,AK30,IF('基本情報入力（使い方）'!$J$21=2,AN30,AQ30))</f>
        <v>○</v>
      </c>
    </row>
    <row r="31" spans="2:46" ht="30" customHeight="1">
      <c r="B31" s="581" t="s">
        <v>63</v>
      </c>
      <c r="C31" s="582"/>
      <c r="D31" s="562">
        <v>0</v>
      </c>
      <c r="E31" s="563"/>
      <c r="F31" s="585"/>
      <c r="G31" s="586"/>
      <c r="H31" s="143"/>
      <c r="I31" s="583" t="s">
        <v>64</v>
      </c>
      <c r="J31" s="584"/>
      <c r="K31" s="183">
        <f>D29</f>
        <v>0</v>
      </c>
      <c r="L31" s="184"/>
      <c r="M31" s="603"/>
      <c r="N31" s="604"/>
      <c r="O31" s="138"/>
      <c r="P31" s="95" t="s">
        <v>82</v>
      </c>
      <c r="Q31" s="6">
        <f>IF(I12="",0,ROUNDDOWN(I12*補助率,0))</f>
        <v>0</v>
      </c>
      <c r="R31" s="14">
        <f>IF(Q31=0,"",IF(SUM($Q$28:$Q$29)&gt;0,RANK(S31,$S$30:$S$33)+1,RANK(S31,$S$30:$S$33)))</f>
      </c>
      <c r="S31" s="7">
        <f>IF(SUM($S$28:$S$29)-$Q$36&gt;=0,0,ROUNDDOWN(Q31/$Q$35*$Q$39,0))</f>
        <v>0</v>
      </c>
      <c r="T31" s="7">
        <f>IF($S$35-S31=0,S31+$S$39,S31)</f>
        <v>0</v>
      </c>
      <c r="U31" s="9">
        <f t="shared" si="2"/>
        <v>0</v>
      </c>
      <c r="V31" s="438" t="str">
        <f t="shared" si="3"/>
        <v>×</v>
      </c>
      <c r="W31" s="344"/>
      <c r="X31" s="344">
        <f t="shared" si="4"/>
      </c>
      <c r="Y31" s="344"/>
      <c r="Z31" s="344" t="str">
        <f>AT30</f>
        <v>○</v>
      </c>
      <c r="AA31" s="344" t="str">
        <f>AT32</f>
        <v>×</v>
      </c>
      <c r="AB31" s="344" t="str">
        <f t="shared" si="5"/>
        <v>×</v>
      </c>
      <c r="AC31" s="347" t="str">
        <f t="shared" si="6"/>
        <v>×</v>
      </c>
      <c r="AD31" s="503"/>
      <c r="AE31" s="356"/>
      <c r="AF31" s="426"/>
      <c r="AG31" s="139"/>
      <c r="AH31" s="149" t="s">
        <v>202</v>
      </c>
      <c r="AI31" s="146" t="s">
        <v>224</v>
      </c>
      <c r="AJ31" s="193">
        <f>$I$11</f>
        <v>0</v>
      </c>
      <c r="AK31" s="141" t="str">
        <f>IF($I$15/3-$I$11&gt;=0,"○","×")</f>
        <v>○</v>
      </c>
      <c r="AL31" s="146" t="s">
        <v>203</v>
      </c>
      <c r="AM31" s="193">
        <f>$I$11</f>
        <v>0</v>
      </c>
      <c r="AN31" s="141" t="str">
        <f>IF($I$15/3-$I$11&gt;=0,"○","×")</f>
        <v>○</v>
      </c>
      <c r="AO31" s="146" t="s">
        <v>203</v>
      </c>
      <c r="AP31" s="193">
        <f>$I$11</f>
        <v>0</v>
      </c>
      <c r="AQ31" s="142" t="str">
        <f>IF($I$15/3-$I$11&gt;=0,"○","×")</f>
        <v>○</v>
      </c>
      <c r="AR31" s="451" t="str">
        <f>IF('基本情報入力（使い方）'!$J$21=1,AI31,IF('基本情報入力（使い方）'!$J$21=2,AL31,AO31))</f>
        <v>技術導入費が補助対象経費の1/3を超えていないか</v>
      </c>
      <c r="AS31" s="449">
        <f>IF('基本情報入力（使い方）'!$J$21=1,AJ31,IF('基本情報入力（使い方）'!$J$21=2,AM31,AP31))</f>
        <v>0</v>
      </c>
      <c r="AT31" s="450" t="str">
        <f>IF('基本情報入力（使い方）'!$J$21=1,AK31,IF('基本情報入力（使い方）'!$J$21=2,AN31,AQ31))</f>
        <v>○</v>
      </c>
    </row>
    <row r="32" spans="2:46" ht="30" customHeight="1">
      <c r="B32" s="581" t="s">
        <v>65</v>
      </c>
      <c r="C32" s="582"/>
      <c r="D32" s="587">
        <f>E15</f>
        <v>0</v>
      </c>
      <c r="E32" s="588"/>
      <c r="F32" s="560"/>
      <c r="G32" s="561"/>
      <c r="H32" s="143"/>
      <c r="I32" s="151"/>
      <c r="J32" s="151"/>
      <c r="K32" s="105"/>
      <c r="O32" s="138"/>
      <c r="P32" s="95" t="s">
        <v>31</v>
      </c>
      <c r="Q32" s="6">
        <f>IF(I13="",0,ROUNDDOWN(I13*補助率,0))</f>
        <v>0</v>
      </c>
      <c r="R32" s="14">
        <f>IF(Q32=0,"",IF(SUM($Q$28:$Q$29)&gt;0,RANK(S32,$S$30:$S$33)+1,RANK(S32,$S$30:$S$33)))</f>
      </c>
      <c r="S32" s="7">
        <f>IF(SUM($S$28:$S$29)-$Q$36&gt;=0,0,ROUNDDOWN(Q32/$Q$35*$Q$39,0))</f>
        <v>0</v>
      </c>
      <c r="T32" s="7">
        <f>IF($S$35-S32=0,S32+$S$39,S32)</f>
        <v>0</v>
      </c>
      <c r="U32" s="8">
        <f t="shared" si="2"/>
        <v>0</v>
      </c>
      <c r="V32" s="438" t="str">
        <f t="shared" si="3"/>
        <v>×</v>
      </c>
      <c r="W32" s="344"/>
      <c r="X32" s="344">
        <f t="shared" si="4"/>
      </c>
      <c r="Y32" s="344"/>
      <c r="Z32" s="344" t="str">
        <f>AT30</f>
        <v>○</v>
      </c>
      <c r="AA32" s="344"/>
      <c r="AB32" s="344" t="str">
        <f t="shared" si="5"/>
        <v>×</v>
      </c>
      <c r="AC32" s="347" t="str">
        <f t="shared" si="6"/>
        <v>×</v>
      </c>
      <c r="AD32" s="503"/>
      <c r="AE32" s="356"/>
      <c r="AF32" s="426"/>
      <c r="AG32" s="139"/>
      <c r="AH32" s="149" t="s">
        <v>201</v>
      </c>
      <c r="AI32" s="144" t="s">
        <v>227</v>
      </c>
      <c r="AJ32" s="193">
        <f>$I$12</f>
        <v>0</v>
      </c>
      <c r="AK32" s="141" t="str">
        <f>IF(AND('基本情報入力（使い方）'!$J$31=2,AJ32=0),"×","〇")</f>
        <v>×</v>
      </c>
      <c r="AL32" s="144" t="s">
        <v>225</v>
      </c>
      <c r="AM32" s="193">
        <f>$I$12</f>
        <v>0</v>
      </c>
      <c r="AN32" s="141" t="str">
        <f>IF(AND('基本情報入力（使い方）'!$J$31=2,AM32=0),"×","〇")</f>
        <v>×</v>
      </c>
      <c r="AO32" s="146" t="s">
        <v>225</v>
      </c>
      <c r="AP32" s="193">
        <f>$I$12</f>
        <v>0</v>
      </c>
      <c r="AQ32" s="142" t="str">
        <f>IF(AND('基本情報入力（使い方）'!$J$31=2,AP32=0),"×","〇")</f>
        <v>×</v>
      </c>
      <c r="AR32" s="451" t="str">
        <f>IF('基本情報入力（使い方）'!$J$21=1,AI32,IF('基本情報入力（使い方）'!$J$21=2,AL32,AO32))</f>
        <v>専門家の活用ありで専門家経費を使用しているか</v>
      </c>
      <c r="AS32" s="449">
        <f>IF('基本情報入力（使い方）'!$J$21=1,AJ32,IF('基本情報入力（使い方）'!$J$21=2,AM32,AP32))</f>
        <v>0</v>
      </c>
      <c r="AT32" s="450" t="str">
        <f>IF('基本情報入力（使い方）'!$J$21=1,AK32,IF('基本情報入力（使い方）'!$J$21=2,AN32,AQ32))</f>
        <v>×</v>
      </c>
    </row>
    <row r="33" spans="3:47" ht="30" customHeight="1" thickBot="1">
      <c r="C33" s="152"/>
      <c r="D33" s="152"/>
      <c r="E33" s="153"/>
      <c r="F33" s="153"/>
      <c r="G33" s="153"/>
      <c r="H33" s="154"/>
      <c r="I33" s="155" t="s">
        <v>119</v>
      </c>
      <c r="J33" s="155"/>
      <c r="K33" s="154"/>
      <c r="O33" s="138"/>
      <c r="P33" s="107" t="s">
        <v>196</v>
      </c>
      <c r="Q33" s="10">
        <f>IF(I14="",0,ROUNDDOWN(I14*補助率,0))</f>
        <v>0</v>
      </c>
      <c r="R33" s="439">
        <f>IF(Q33=0,"",IF(SUM($Q$28:$Q$29)&gt;0,RANK(S33,$S$30:$S$33)+1,RANK(S33,$S$30:$S$33)))</f>
      </c>
      <c r="S33" s="11">
        <f>IF(SUM($S$28:$S$29)-$Q$36&gt;=0,0,ROUNDDOWN(Q33/$Q$35*$Q$39,0))</f>
        <v>0</v>
      </c>
      <c r="T33" s="11">
        <f>IF($S$35-S33=0,S33+$S$39,S33)</f>
        <v>0</v>
      </c>
      <c r="U33" s="427">
        <f t="shared" si="2"/>
        <v>0</v>
      </c>
      <c r="V33" s="440" t="str">
        <f t="shared" si="3"/>
        <v>×</v>
      </c>
      <c r="W33" s="345"/>
      <c r="X33" s="345">
        <f t="shared" si="4"/>
      </c>
      <c r="Y33" s="345"/>
      <c r="Z33" s="345" t="str">
        <f>AT30</f>
        <v>○</v>
      </c>
      <c r="AA33" s="345"/>
      <c r="AB33" s="345" t="str">
        <f t="shared" si="5"/>
        <v>×</v>
      </c>
      <c r="AC33" s="348" t="str">
        <f t="shared" si="6"/>
        <v>×</v>
      </c>
      <c r="AD33" s="504"/>
      <c r="AE33" s="356"/>
      <c r="AF33" s="426"/>
      <c r="AG33" s="139"/>
      <c r="AI33" s="72"/>
      <c r="AJ33" s="72"/>
      <c r="AK33" s="72"/>
      <c r="AL33" s="72"/>
      <c r="AM33" s="72"/>
      <c r="AN33" s="72"/>
      <c r="AO33" s="72"/>
      <c r="AP33" s="72"/>
      <c r="AQ33" s="72"/>
      <c r="AR33" s="72"/>
      <c r="AS33" s="72"/>
      <c r="AT33" s="72"/>
      <c r="AU33" s="72"/>
    </row>
    <row r="34" spans="3:47" ht="30" customHeight="1" thickTop="1">
      <c r="C34" s="105"/>
      <c r="D34" s="105"/>
      <c r="E34" s="157"/>
      <c r="F34" s="157"/>
      <c r="G34" s="157"/>
      <c r="H34" s="157"/>
      <c r="I34" s="158" t="s">
        <v>120</v>
      </c>
      <c r="J34" s="306">
        <f>'基本情報入力（使い方）'!C42</f>
        <v>0</v>
      </c>
      <c r="K34" s="157"/>
      <c r="O34" s="156"/>
      <c r="P34" s="315" t="s">
        <v>29</v>
      </c>
      <c r="Q34" s="441">
        <f>SUM($Q$28:$Q$33)</f>
        <v>0</v>
      </c>
      <c r="R34" s="316"/>
      <c r="S34" s="109">
        <f>SUM($S$28:$S$33)</f>
        <v>0</v>
      </c>
      <c r="T34" s="441">
        <f>SUM($T$28:$T$33)</f>
        <v>0</v>
      </c>
      <c r="U34" s="317"/>
      <c r="V34" s="442" t="s">
        <v>67</v>
      </c>
      <c r="W34" s="69"/>
      <c r="X34" s="511" t="s">
        <v>175</v>
      </c>
      <c r="Y34" s="511"/>
      <c r="Z34" s="511"/>
      <c r="AA34" s="511"/>
      <c r="AB34" s="511"/>
      <c r="AC34" s="511"/>
      <c r="AD34" s="511"/>
      <c r="AE34" s="511"/>
      <c r="AF34" s="426"/>
      <c r="AG34" s="139"/>
      <c r="AI34" s="72"/>
      <c r="AJ34" s="72"/>
      <c r="AK34" s="72"/>
      <c r="AL34" s="72"/>
      <c r="AM34" s="72"/>
      <c r="AN34" s="72"/>
      <c r="AO34" s="72"/>
      <c r="AP34" s="72"/>
      <c r="AQ34" s="72"/>
      <c r="AR34" s="72"/>
      <c r="AS34" s="72"/>
      <c r="AT34" s="72"/>
      <c r="AU34" s="72"/>
    </row>
    <row r="35" spans="9:46" ht="30" customHeight="1">
      <c r="I35" s="158" t="s">
        <v>121</v>
      </c>
      <c r="J35" s="307">
        <f>'基本情報入力（使い方）'!C43</f>
        <v>0</v>
      </c>
      <c r="O35" s="138"/>
      <c r="P35" s="160" t="s">
        <v>69</v>
      </c>
      <c r="Q35" s="443">
        <f>$Q$34-SUM($Q$28:$Q$29)</f>
        <v>0</v>
      </c>
      <c r="R35" s="160" t="s">
        <v>70</v>
      </c>
      <c r="S35" s="444">
        <f>IF(ISERROR(VLOOKUP(2,$R$28:$S$33,2,FALSE)),0,VLOOKUP(2,$R$28:$S$33,2,FALSE))</f>
        <v>0</v>
      </c>
      <c r="T35" s="161" t="s">
        <v>155</v>
      </c>
      <c r="U35" s="76"/>
      <c r="V35" s="445" t="s">
        <v>237</v>
      </c>
      <c r="W35" s="69"/>
      <c r="X35" s="69"/>
      <c r="AC35" s="174"/>
      <c r="AD35" s="426"/>
      <c r="AE35" s="426"/>
      <c r="AF35" s="426"/>
      <c r="AG35" s="139"/>
      <c r="AH35" s="72"/>
      <c r="AI35" s="72"/>
      <c r="AJ35" s="72"/>
      <c r="AK35" s="72"/>
      <c r="AL35" s="72"/>
      <c r="AM35" s="72"/>
      <c r="AN35" s="72"/>
      <c r="AO35" s="72"/>
      <c r="AP35" s="72"/>
      <c r="AQ35" s="72"/>
      <c r="AR35" s="72"/>
      <c r="AS35" s="72"/>
      <c r="AT35" s="72"/>
    </row>
    <row r="36" spans="9:38" ht="30" customHeight="1">
      <c r="I36" s="158"/>
      <c r="J36" s="307"/>
      <c r="O36" s="138"/>
      <c r="P36" s="160" t="s">
        <v>71</v>
      </c>
      <c r="Q36" s="443">
        <f>MIN($Q$34,補助上限額)</f>
        <v>0</v>
      </c>
      <c r="R36" s="160" t="s">
        <v>72</v>
      </c>
      <c r="S36" s="444">
        <f>SUMIF($R$28:$R$33,2,$S$28:$S$33)</f>
        <v>0</v>
      </c>
      <c r="T36" s="161" t="s">
        <v>73</v>
      </c>
      <c r="U36" s="76"/>
      <c r="W36" s="69"/>
      <c r="X36" s="69"/>
      <c r="AC36" s="174"/>
      <c r="AD36" s="426"/>
      <c r="AE36" s="426"/>
      <c r="AF36" s="426"/>
      <c r="AG36" s="139"/>
      <c r="AH36" s="72"/>
      <c r="AI36" s="72"/>
      <c r="AJ36" s="72"/>
      <c r="AK36" s="72"/>
      <c r="AL36" s="72"/>
    </row>
    <row r="37" spans="2:46" ht="30" customHeight="1">
      <c r="B37" s="621" t="s">
        <v>238</v>
      </c>
      <c r="C37" s="621"/>
      <c r="D37" s="621"/>
      <c r="E37" s="621"/>
      <c r="F37" s="621"/>
      <c r="G37" s="621"/>
      <c r="H37" s="621"/>
      <c r="I37" s="621"/>
      <c r="J37" s="621"/>
      <c r="K37" s="621"/>
      <c r="L37" s="621"/>
      <c r="M37" s="621"/>
      <c r="N37" s="621"/>
      <c r="O37" s="138"/>
      <c r="P37" s="160" t="s">
        <v>98</v>
      </c>
      <c r="Q37" s="443">
        <f>MAX($Q$36-SUM($Q$28:$Q$29),0)</f>
        <v>0</v>
      </c>
      <c r="R37" s="202" t="s">
        <v>113</v>
      </c>
      <c r="S37" s="446">
        <f>MIN($Q$38-($S$34-SUM($S$28:$S$29)),$Q$36-$S$34)</f>
        <v>0</v>
      </c>
      <c r="T37" s="163"/>
      <c r="U37" s="76"/>
      <c r="W37" s="69"/>
      <c r="X37" s="69"/>
      <c r="AC37" s="174"/>
      <c r="AD37" s="426"/>
      <c r="AE37" s="426"/>
      <c r="AF37" s="426"/>
      <c r="AG37" s="139"/>
      <c r="AM37" s="77"/>
      <c r="AN37" s="77"/>
      <c r="AO37" s="77"/>
      <c r="AP37" s="77"/>
      <c r="AQ37" s="77"/>
      <c r="AR37" s="77"/>
      <c r="AS37" s="77"/>
      <c r="AT37" s="77"/>
    </row>
    <row r="38" spans="2:45" ht="30" customHeight="1">
      <c r="B38" s="621"/>
      <c r="C38" s="621"/>
      <c r="D38" s="621"/>
      <c r="E38" s="621"/>
      <c r="F38" s="621"/>
      <c r="G38" s="621"/>
      <c r="H38" s="621"/>
      <c r="I38" s="621"/>
      <c r="J38" s="621"/>
      <c r="K38" s="621"/>
      <c r="L38" s="621"/>
      <c r="M38" s="621"/>
      <c r="N38" s="621"/>
      <c r="O38" s="115"/>
      <c r="P38" s="160" t="s">
        <v>99</v>
      </c>
      <c r="Q38" s="443">
        <f>IF(NOT($Q$50="小規模型（試作開発等）"),5000000,$Q$36)</f>
        <v>5000000</v>
      </c>
      <c r="R38" s="160" t="s">
        <v>114</v>
      </c>
      <c r="S38" s="447">
        <f>IF($S$35=0,0,$S$36/$S$35)</f>
        <v>0</v>
      </c>
      <c r="T38" s="164"/>
      <c r="U38" s="165"/>
      <c r="W38" s="45"/>
      <c r="AF38" s="355"/>
      <c r="AH38" s="77"/>
      <c r="AI38" s="77"/>
      <c r="AJ38" s="77"/>
      <c r="AK38" s="77"/>
      <c r="AL38" s="77"/>
      <c r="AM38" s="77"/>
      <c r="AN38" s="77"/>
      <c r="AO38" s="77"/>
      <c r="AP38" s="77"/>
      <c r="AQ38" s="77"/>
      <c r="AR38" s="77"/>
      <c r="AS38" s="77"/>
    </row>
    <row r="39" spans="2:26" ht="30" customHeight="1">
      <c r="B39" s="621"/>
      <c r="C39" s="621"/>
      <c r="D39" s="621"/>
      <c r="E39" s="621"/>
      <c r="F39" s="621"/>
      <c r="G39" s="621"/>
      <c r="H39" s="621"/>
      <c r="I39" s="621"/>
      <c r="J39" s="621"/>
      <c r="K39" s="621"/>
      <c r="L39" s="621"/>
      <c r="M39" s="621"/>
      <c r="N39" s="621"/>
      <c r="O39" s="159"/>
      <c r="P39" s="167" t="s">
        <v>74</v>
      </c>
      <c r="Q39" s="443">
        <f>IF(SUM($Q$28:$Q$29)=0,$Q$38,MIN($Q$36,$Q$37,$Q$38))</f>
        <v>5000000</v>
      </c>
      <c r="R39" s="168" t="s">
        <v>38</v>
      </c>
      <c r="S39" s="446">
        <f>IF($S$38=0,0,ROUNDDOWN($S$37/$S$38,0))</f>
        <v>0</v>
      </c>
      <c r="T39" s="164"/>
      <c r="U39" s="165"/>
      <c r="X39" s="45"/>
      <c r="Y39" s="45"/>
      <c r="Z39" s="46"/>
    </row>
    <row r="40" spans="2:47" ht="30" customHeight="1">
      <c r="B40" s="621"/>
      <c r="C40" s="621"/>
      <c r="D40" s="621"/>
      <c r="E40" s="621"/>
      <c r="F40" s="621"/>
      <c r="G40" s="621"/>
      <c r="H40" s="621"/>
      <c r="I40" s="621"/>
      <c r="J40" s="621"/>
      <c r="K40" s="621"/>
      <c r="L40" s="621"/>
      <c r="M40" s="621"/>
      <c r="N40" s="621"/>
      <c r="O40" s="159"/>
      <c r="P40" s="110" t="s">
        <v>136</v>
      </c>
      <c r="W40" s="69"/>
      <c r="X40" s="69"/>
      <c r="AI40" s="72"/>
      <c r="AJ40" s="72"/>
      <c r="AK40" s="72"/>
      <c r="AL40" s="72"/>
      <c r="AM40" s="72"/>
      <c r="AN40" s="72"/>
      <c r="AO40" s="72"/>
      <c r="AP40" s="72"/>
      <c r="AQ40" s="72"/>
      <c r="AR40" s="72"/>
      <c r="AS40" s="72"/>
      <c r="AT40" s="72"/>
      <c r="AU40" s="72"/>
    </row>
    <row r="41" spans="2:46" ht="30" customHeight="1">
      <c r="B41" s="621"/>
      <c r="C41" s="621"/>
      <c r="D41" s="621"/>
      <c r="E41" s="621"/>
      <c r="F41" s="621"/>
      <c r="G41" s="621"/>
      <c r="H41" s="621"/>
      <c r="I41" s="621"/>
      <c r="J41" s="621"/>
      <c r="K41" s="621"/>
      <c r="L41" s="621"/>
      <c r="M41" s="621"/>
      <c r="N41" s="621"/>
      <c r="O41" s="159"/>
      <c r="W41" s="69"/>
      <c r="X41" s="69"/>
      <c r="AG41" s="72"/>
      <c r="AH41" s="72"/>
      <c r="AI41" s="72"/>
      <c r="AJ41" s="72"/>
      <c r="AK41" s="72"/>
      <c r="AL41" s="72"/>
      <c r="AM41" s="72"/>
      <c r="AN41" s="72"/>
      <c r="AO41" s="72"/>
      <c r="AP41" s="72"/>
      <c r="AQ41" s="72"/>
      <c r="AR41" s="72"/>
      <c r="AS41" s="72"/>
      <c r="AT41" s="72"/>
    </row>
    <row r="42" spans="2:38" ht="30" customHeight="1">
      <c r="B42" s="621"/>
      <c r="C42" s="621"/>
      <c r="D42" s="621"/>
      <c r="E42" s="621"/>
      <c r="F42" s="621"/>
      <c r="G42" s="621"/>
      <c r="H42" s="621"/>
      <c r="I42" s="621"/>
      <c r="J42" s="621"/>
      <c r="K42" s="621"/>
      <c r="L42" s="621"/>
      <c r="M42" s="621"/>
      <c r="N42" s="621"/>
      <c r="O42" s="159"/>
      <c r="W42" s="69"/>
      <c r="X42" s="69"/>
      <c r="AG42" s="72"/>
      <c r="AH42" s="72"/>
      <c r="AI42" s="72"/>
      <c r="AJ42" s="72"/>
      <c r="AK42" s="72"/>
      <c r="AL42" s="72"/>
    </row>
    <row r="43" spans="2:46" ht="30" customHeight="1">
      <c r="B43" s="621"/>
      <c r="C43" s="621"/>
      <c r="D43" s="621"/>
      <c r="E43" s="621"/>
      <c r="F43" s="621"/>
      <c r="G43" s="621"/>
      <c r="H43" s="621"/>
      <c r="I43" s="621"/>
      <c r="J43" s="621"/>
      <c r="K43" s="621"/>
      <c r="L43" s="621"/>
      <c r="M43" s="621"/>
      <c r="N43" s="621"/>
      <c r="O43" s="166"/>
      <c r="W43" s="69"/>
      <c r="X43" s="69"/>
      <c r="AM43" s="77"/>
      <c r="AN43" s="77"/>
      <c r="AO43" s="77"/>
      <c r="AP43" s="77"/>
      <c r="AQ43" s="77"/>
      <c r="AR43" s="77"/>
      <c r="AS43" s="77"/>
      <c r="AT43" s="77"/>
    </row>
    <row r="44" spans="2:45" ht="30" customHeight="1">
      <c r="B44" s="621"/>
      <c r="C44" s="621"/>
      <c r="D44" s="621"/>
      <c r="E44" s="621"/>
      <c r="F44" s="621"/>
      <c r="G44" s="621"/>
      <c r="H44" s="621"/>
      <c r="I44" s="621"/>
      <c r="J44" s="621"/>
      <c r="K44" s="621"/>
      <c r="L44" s="621"/>
      <c r="M44" s="621"/>
      <c r="N44" s="621"/>
      <c r="W44" s="69"/>
      <c r="X44" s="69"/>
      <c r="AG44" s="77"/>
      <c r="AH44" s="77"/>
      <c r="AI44" s="77"/>
      <c r="AJ44" s="77"/>
      <c r="AK44" s="77"/>
      <c r="AL44" s="77"/>
      <c r="AM44" s="77"/>
      <c r="AN44" s="77"/>
      <c r="AO44" s="77"/>
      <c r="AP44" s="77"/>
      <c r="AQ44" s="77"/>
      <c r="AR44" s="77"/>
      <c r="AS44" s="77"/>
    </row>
    <row r="45" spans="2:24" ht="30" customHeight="1">
      <c r="B45" s="621"/>
      <c r="C45" s="621"/>
      <c r="D45" s="621"/>
      <c r="E45" s="621"/>
      <c r="F45" s="621"/>
      <c r="G45" s="621"/>
      <c r="H45" s="621"/>
      <c r="I45" s="621"/>
      <c r="J45" s="621"/>
      <c r="K45" s="621"/>
      <c r="L45" s="621"/>
      <c r="M45" s="621"/>
      <c r="N45" s="621"/>
      <c r="P45" s="62"/>
      <c r="W45" s="69"/>
      <c r="X45" s="69"/>
    </row>
    <row r="46" spans="2:24" ht="30" customHeight="1" thickBot="1">
      <c r="B46" s="178"/>
      <c r="C46" s="178"/>
      <c r="D46" s="178"/>
      <c r="E46" s="178"/>
      <c r="F46" s="178"/>
      <c r="G46" s="178"/>
      <c r="H46" s="178"/>
      <c r="I46" s="178"/>
      <c r="J46" s="178"/>
      <c r="K46" s="178"/>
      <c r="L46" s="178"/>
      <c r="M46" s="178"/>
      <c r="N46" s="178"/>
      <c r="P46" s="49" t="s">
        <v>53</v>
      </c>
      <c r="Q46" s="50"/>
      <c r="R46" s="50"/>
      <c r="S46" s="169"/>
      <c r="T46" s="170"/>
      <c r="W46" s="69"/>
      <c r="X46" s="69"/>
    </row>
    <row r="47" spans="2:24" ht="30" customHeight="1" thickTop="1">
      <c r="B47" s="178"/>
      <c r="C47" s="178"/>
      <c r="D47" s="178"/>
      <c r="E47" s="178"/>
      <c r="F47" s="178"/>
      <c r="G47" s="178"/>
      <c r="H47" s="178"/>
      <c r="I47" s="178"/>
      <c r="J47" s="178"/>
      <c r="K47" s="178"/>
      <c r="L47" s="178"/>
      <c r="M47" s="178"/>
      <c r="N47" s="178"/>
      <c r="P47" s="56" t="s">
        <v>54</v>
      </c>
      <c r="Q47" s="594" t="s">
        <v>46</v>
      </c>
      <c r="R47" s="595"/>
      <c r="S47" s="596"/>
      <c r="T47" s="170"/>
      <c r="W47" s="69"/>
      <c r="X47" s="69"/>
    </row>
    <row r="48" spans="2:24" ht="30" customHeight="1">
      <c r="B48" s="178"/>
      <c r="C48" s="178"/>
      <c r="D48" s="178"/>
      <c r="E48" s="178"/>
      <c r="F48" s="178"/>
      <c r="G48" s="178"/>
      <c r="H48" s="178"/>
      <c r="I48" s="178"/>
      <c r="J48" s="178"/>
      <c r="K48" s="178"/>
      <c r="L48" s="178"/>
      <c r="M48" s="178"/>
      <c r="N48" s="178"/>
      <c r="P48" s="57" t="s">
        <v>55</v>
      </c>
      <c r="Q48" s="618">
        <v>0.08</v>
      </c>
      <c r="R48" s="619"/>
      <c r="S48" s="620"/>
      <c r="T48" s="170"/>
      <c r="W48" s="69"/>
      <c r="X48" s="69"/>
    </row>
    <row r="49" spans="2:24" ht="30" customHeight="1">
      <c r="B49" s="178"/>
      <c r="C49" s="178"/>
      <c r="D49" s="178"/>
      <c r="E49" s="178"/>
      <c r="F49" s="178"/>
      <c r="G49" s="178"/>
      <c r="H49" s="178"/>
      <c r="I49" s="178"/>
      <c r="J49" s="178"/>
      <c r="K49" s="178"/>
      <c r="L49" s="178"/>
      <c r="M49" s="178"/>
      <c r="N49" s="178"/>
      <c r="P49" s="58" t="s">
        <v>56</v>
      </c>
      <c r="Q49" s="578" t="str">
        <f>VLOOKUP('基本情報入力（使い方）'!J16,'設定'!B:C,2)</f>
        <v>革新的サービス</v>
      </c>
      <c r="R49" s="579"/>
      <c r="S49" s="580"/>
      <c r="T49" s="170"/>
      <c r="W49" s="69"/>
      <c r="X49" s="69"/>
    </row>
    <row r="50" spans="2:24" ht="30" customHeight="1">
      <c r="B50" s="178"/>
      <c r="C50" s="178"/>
      <c r="D50" s="178"/>
      <c r="E50" s="178"/>
      <c r="F50" s="178"/>
      <c r="G50" s="178"/>
      <c r="H50" s="178"/>
      <c r="I50" s="178"/>
      <c r="J50" s="178"/>
      <c r="K50" s="178"/>
      <c r="L50" s="178"/>
      <c r="M50" s="178"/>
      <c r="N50" s="178"/>
      <c r="P50" s="58"/>
      <c r="Q50" s="578" t="str">
        <f>VLOOKUP('基本情報入力（使い方）'!J21,'設定'!E:H,2)&amp;VLOOKUP('基本情報入力（使い方）'!J21,'設定'!E:H,3)</f>
        <v>企業間データ活用型</v>
      </c>
      <c r="R50" s="579"/>
      <c r="S50" s="580"/>
      <c r="T50" s="170"/>
      <c r="W50" s="69"/>
      <c r="X50" s="69"/>
    </row>
    <row r="51" spans="2:24" ht="30" customHeight="1">
      <c r="B51" s="178"/>
      <c r="C51" s="178"/>
      <c r="D51" s="178"/>
      <c r="E51" s="178"/>
      <c r="F51" s="178"/>
      <c r="G51" s="178"/>
      <c r="H51" s="178"/>
      <c r="I51" s="178"/>
      <c r="J51" s="178"/>
      <c r="K51" s="178"/>
      <c r="L51" s="178"/>
      <c r="M51" s="178"/>
      <c r="N51" s="178"/>
      <c r="P51" s="58"/>
      <c r="Q51" s="578" t="str">
        <f>VLOOKUP('基本情報入力（使い方）'!J31,'設定'!K:M,2)</f>
        <v>専門家活用あり</v>
      </c>
      <c r="R51" s="579"/>
      <c r="S51" s="580"/>
      <c r="T51" s="170"/>
      <c r="W51" s="69"/>
      <c r="X51" s="69"/>
    </row>
    <row r="52" spans="2:24" ht="30" customHeight="1">
      <c r="B52" s="178"/>
      <c r="C52" s="178"/>
      <c r="D52" s="178"/>
      <c r="E52" s="178"/>
      <c r="F52" s="178"/>
      <c r="G52" s="178"/>
      <c r="H52" s="178"/>
      <c r="I52" s="178"/>
      <c r="J52" s="178"/>
      <c r="K52" s="178"/>
      <c r="L52" s="178"/>
      <c r="M52" s="178"/>
      <c r="N52" s="178"/>
      <c r="P52" s="58" t="s">
        <v>204</v>
      </c>
      <c r="Q52" s="325" t="str">
        <f>IF('基本情報入力（使い方）'!J21=1,"２／３",VLOOKUP('基本情報入力（使い方）'!J26,'設定'!P:R,2))</f>
        <v>２／３</v>
      </c>
      <c r="R52" s="576">
        <f>IF('基本情報入力（使い方）'!J21=1,2/3,VLOOKUP('基本情報入力（使い方）'!J26,'設定'!P:R,3))</f>
        <v>0.6666666666666666</v>
      </c>
      <c r="S52" s="577"/>
      <c r="T52" s="169"/>
      <c r="U52" s="51"/>
      <c r="W52" s="69"/>
      <c r="X52" s="69"/>
    </row>
    <row r="53" spans="2:24" ht="30" customHeight="1">
      <c r="B53" s="178"/>
      <c r="C53" s="178"/>
      <c r="D53" s="178"/>
      <c r="E53" s="178"/>
      <c r="F53" s="178"/>
      <c r="G53" s="178"/>
      <c r="H53" s="178"/>
      <c r="I53" s="178"/>
      <c r="J53" s="178"/>
      <c r="K53" s="178"/>
      <c r="L53" s="178"/>
      <c r="M53" s="178"/>
      <c r="N53" s="178"/>
      <c r="P53" s="58" t="s">
        <v>57</v>
      </c>
      <c r="Q53" s="570">
        <f>IF('基本情報入力（使い方）'!J21=1,'基本情報入力（使い方）'!E48,VLOOKUP('基本情報入力（使い方）'!J21,'設定'!E:H,4)+VLOOKUP('基本情報入力（使い方）'!J31,'設定'!K:M,3))</f>
        <v>0</v>
      </c>
      <c r="R53" s="571"/>
      <c r="S53" s="274" t="s">
        <v>158</v>
      </c>
      <c r="T53" s="334"/>
      <c r="W53" s="591"/>
      <c r="X53" s="69"/>
    </row>
    <row r="54" spans="2:24" ht="30" customHeight="1" thickBot="1">
      <c r="B54" s="178"/>
      <c r="C54" s="178"/>
      <c r="D54" s="178"/>
      <c r="E54" s="178"/>
      <c r="F54" s="178"/>
      <c r="G54" s="178"/>
      <c r="H54" s="178"/>
      <c r="I54" s="178"/>
      <c r="J54" s="178"/>
      <c r="K54" s="178"/>
      <c r="L54" s="178"/>
      <c r="M54" s="178"/>
      <c r="N54" s="178"/>
      <c r="P54" s="59" t="s">
        <v>134</v>
      </c>
      <c r="Q54" s="605">
        <f>VLOOKUP('基本情報入力（使い方）'!J21,'設定'!E:I,5)</f>
        <v>1000000</v>
      </c>
      <c r="R54" s="606"/>
      <c r="S54" s="177" t="s">
        <v>158</v>
      </c>
      <c r="W54" s="591"/>
      <c r="X54" s="69"/>
    </row>
    <row r="55" spans="17:24" ht="30" customHeight="1" thickTop="1">
      <c r="Q55" s="169"/>
      <c r="R55" s="169"/>
      <c r="S55" s="52"/>
      <c r="W55" s="591"/>
      <c r="X55" s="69"/>
    </row>
    <row r="56" spans="17:24" ht="30" customHeight="1">
      <c r="Q56" s="169"/>
      <c r="R56" s="169"/>
      <c r="S56" s="169"/>
      <c r="W56" s="591"/>
      <c r="X56" s="69"/>
    </row>
    <row r="57" spans="23:24" ht="30" customHeight="1">
      <c r="W57" s="591"/>
      <c r="X57" s="69"/>
    </row>
    <row r="58" spans="23:24" ht="30" customHeight="1">
      <c r="W58" s="591"/>
      <c r="X58" s="69"/>
    </row>
    <row r="59" spans="23:24" ht="30" customHeight="1">
      <c r="W59" s="591"/>
      <c r="X59" s="64"/>
    </row>
    <row r="60" spans="23:24" ht="30" customHeight="1">
      <c r="W60" s="591"/>
      <c r="X60" s="64"/>
    </row>
    <row r="61" spans="23:54" ht="31.5" customHeight="1">
      <c r="W61" s="591"/>
      <c r="X61" s="64"/>
      <c r="AX61" s="64"/>
      <c r="AY61" s="64"/>
      <c r="AZ61" s="64"/>
      <c r="BA61" s="64"/>
      <c r="BB61" s="64"/>
    </row>
    <row r="62" spans="23:54" ht="38.25" customHeight="1">
      <c r="W62" s="591"/>
      <c r="X62" s="64"/>
      <c r="AX62" s="64"/>
      <c r="AY62" s="64"/>
      <c r="AZ62" s="64"/>
      <c r="BA62" s="64"/>
      <c r="BB62" s="64"/>
    </row>
    <row r="63" spans="23:32" ht="38.25" customHeight="1">
      <c r="W63" s="591"/>
      <c r="X63" s="64"/>
      <c r="Y63" s="64"/>
      <c r="Z63" s="64"/>
      <c r="AA63" s="64"/>
      <c r="AB63" s="64"/>
      <c r="AC63" s="64"/>
      <c r="AD63" s="64"/>
      <c r="AE63" s="64"/>
      <c r="AF63" s="64"/>
    </row>
    <row r="64" spans="23:32" ht="38.25" customHeight="1">
      <c r="W64" s="591"/>
      <c r="X64" s="64"/>
      <c r="Y64" s="64"/>
      <c r="Z64" s="64"/>
      <c r="AA64" s="64"/>
      <c r="AB64" s="64"/>
      <c r="AC64" s="64"/>
      <c r="AD64" s="64"/>
      <c r="AE64" s="64"/>
      <c r="AF64" s="64"/>
    </row>
    <row r="65" spans="23:32" ht="38.25" customHeight="1">
      <c r="W65" s="591"/>
      <c r="X65" s="64"/>
      <c r="Y65" s="64"/>
      <c r="Z65" s="64"/>
      <c r="AA65" s="64"/>
      <c r="AB65" s="64"/>
      <c r="AC65" s="64"/>
      <c r="AD65" s="64"/>
      <c r="AE65" s="64"/>
      <c r="AF65" s="64"/>
    </row>
    <row r="66" spans="18:32" ht="30" customHeight="1">
      <c r="R66" s="169"/>
      <c r="S66" s="169"/>
      <c r="W66" s="591"/>
      <c r="X66" s="64"/>
      <c r="Y66" s="64"/>
      <c r="Z66" s="64"/>
      <c r="AA66" s="64"/>
      <c r="AB66" s="64"/>
      <c r="AC66" s="64"/>
      <c r="AD66" s="64"/>
      <c r="AE66" s="64"/>
      <c r="AF66" s="64"/>
    </row>
    <row r="67" spans="18:32" ht="30" customHeight="1">
      <c r="R67" s="169"/>
      <c r="S67" s="169"/>
      <c r="W67" s="591"/>
      <c r="X67" s="617"/>
      <c r="Y67" s="617"/>
      <c r="Z67" s="617"/>
      <c r="AA67" s="67"/>
      <c r="AB67" s="67"/>
      <c r="AC67" s="67"/>
      <c r="AD67" s="67"/>
      <c r="AE67" s="67"/>
      <c r="AF67" s="67"/>
    </row>
    <row r="68" spans="17:32" ht="30" customHeight="1">
      <c r="Q68" s="106"/>
      <c r="R68" s="169"/>
      <c r="S68" s="169"/>
      <c r="W68" s="591"/>
      <c r="X68" s="617"/>
      <c r="Y68" s="617"/>
      <c r="Z68" s="617"/>
      <c r="AA68" s="67"/>
      <c r="AB68" s="67"/>
      <c r="AC68" s="67"/>
      <c r="AD68" s="67"/>
      <c r="AE68" s="67"/>
      <c r="AF68" s="67"/>
    </row>
    <row r="69" spans="23:24" ht="30" customHeight="1">
      <c r="W69" s="69"/>
      <c r="X69" s="69"/>
    </row>
    <row r="70" spans="23:24" ht="20.25" customHeight="1">
      <c r="W70" s="69"/>
      <c r="X70" s="69"/>
    </row>
    <row r="71" spans="23:59" ht="30" customHeight="1">
      <c r="W71" s="69"/>
      <c r="X71" s="69"/>
      <c r="AU71" s="171"/>
      <c r="AV71" s="171"/>
      <c r="AW71" s="54"/>
      <c r="AX71" s="54"/>
      <c r="AY71" s="54"/>
      <c r="AZ71" s="54"/>
      <c r="BA71" s="54"/>
      <c r="BB71" s="54"/>
      <c r="BC71" s="54"/>
      <c r="BD71" s="54"/>
      <c r="BE71" s="54"/>
      <c r="BF71" s="54"/>
      <c r="BG71" s="54"/>
    </row>
    <row r="72" spans="23:59" ht="30" customHeight="1">
      <c r="W72" s="69"/>
      <c r="X72" s="69"/>
      <c r="AU72" s="172"/>
      <c r="AV72" s="53"/>
      <c r="AW72" s="53"/>
      <c r="AX72" s="54"/>
      <c r="AY72" s="53"/>
      <c r="AZ72" s="54"/>
      <c r="BA72" s="53"/>
      <c r="BB72" s="54"/>
      <c r="BC72" s="53"/>
      <c r="BD72" s="54"/>
      <c r="BE72" s="53"/>
      <c r="BF72" s="53"/>
      <c r="BG72" s="53"/>
    </row>
    <row r="73" spans="23:59" ht="30" customHeight="1">
      <c r="W73" s="69"/>
      <c r="X73" s="69"/>
      <c r="AU73" s="172"/>
      <c r="AV73" s="53"/>
      <c r="AW73" s="53"/>
      <c r="AX73" s="54"/>
      <c r="AY73" s="53"/>
      <c r="AZ73" s="54"/>
      <c r="BA73" s="53"/>
      <c r="BB73" s="54"/>
      <c r="BC73" s="53"/>
      <c r="BD73" s="54"/>
      <c r="BE73" s="53"/>
      <c r="BF73" s="53"/>
      <c r="BG73" s="53"/>
    </row>
    <row r="74" spans="23:59" ht="30" customHeight="1">
      <c r="W74" s="69"/>
      <c r="X74" s="69"/>
      <c r="AU74" s="172"/>
      <c r="AV74" s="53"/>
      <c r="AW74" s="53"/>
      <c r="AX74" s="54"/>
      <c r="AY74" s="53"/>
      <c r="AZ74" s="54"/>
      <c r="BA74" s="53"/>
      <c r="BB74" s="54"/>
      <c r="BC74" s="53"/>
      <c r="BD74" s="54"/>
      <c r="BE74" s="53"/>
      <c r="BF74" s="53"/>
      <c r="BG74" s="53"/>
    </row>
    <row r="75" spans="23:59" ht="30" customHeight="1">
      <c r="W75" s="69"/>
      <c r="X75" s="69"/>
      <c r="AU75" s="172"/>
      <c r="AV75" s="54"/>
      <c r="AW75" s="53"/>
      <c r="AX75" s="54"/>
      <c r="AY75" s="53"/>
      <c r="AZ75" s="54"/>
      <c r="BA75" s="53"/>
      <c r="BB75" s="54"/>
      <c r="BC75" s="53"/>
      <c r="BD75" s="54"/>
      <c r="BE75" s="53"/>
      <c r="BF75" s="53"/>
      <c r="BG75" s="53"/>
    </row>
    <row r="76" spans="23:59" ht="30" customHeight="1">
      <c r="W76" s="69"/>
      <c r="X76" s="69"/>
      <c r="AU76" s="106"/>
      <c r="AV76" s="106"/>
      <c r="AW76" s="106"/>
      <c r="AX76" s="106"/>
      <c r="AY76" s="106"/>
      <c r="AZ76" s="106"/>
      <c r="BA76" s="106"/>
      <c r="BB76" s="106"/>
      <c r="BC76" s="106"/>
      <c r="BD76" s="106"/>
      <c r="BE76" s="106"/>
      <c r="BF76" s="106"/>
      <c r="BG76" s="106"/>
    </row>
    <row r="77" spans="23:59" ht="26.25" customHeight="1">
      <c r="W77" s="69"/>
      <c r="X77" s="69"/>
      <c r="AU77" s="171"/>
      <c r="AV77" s="54"/>
      <c r="AW77" s="171"/>
      <c r="AX77" s="54"/>
      <c r="AY77" s="171"/>
      <c r="AZ77" s="54"/>
      <c r="BA77" s="171"/>
      <c r="BB77" s="54"/>
      <c r="BC77" s="171"/>
      <c r="BD77" s="54"/>
      <c r="BE77" s="171"/>
      <c r="BF77" s="171"/>
      <c r="BG77" s="171"/>
    </row>
    <row r="78" spans="23:52" ht="13.5">
      <c r="W78" s="69"/>
      <c r="X78" s="69"/>
      <c r="AU78" s="64"/>
      <c r="AV78" s="64"/>
      <c r="AW78" s="64"/>
      <c r="AX78" s="64"/>
      <c r="AY78" s="64"/>
      <c r="AZ78" s="64"/>
    </row>
    <row r="79" spans="23:24" ht="11.25">
      <c r="W79" s="69"/>
      <c r="X79" s="69"/>
    </row>
    <row r="80" spans="23:24" ht="11.25">
      <c r="W80" s="69"/>
      <c r="X80" s="69"/>
    </row>
    <row r="81" spans="23:24" ht="11.25">
      <c r="W81" s="69"/>
      <c r="X81" s="69"/>
    </row>
    <row r="82" spans="23:59" ht="13.5">
      <c r="W82" s="69"/>
      <c r="X82" s="69"/>
      <c r="AU82" s="64"/>
      <c r="AV82" s="64"/>
      <c r="AW82" s="64"/>
      <c r="AX82" s="64"/>
      <c r="AY82" s="64"/>
      <c r="AZ82" s="64"/>
      <c r="BA82" s="64"/>
      <c r="BB82" s="64"/>
      <c r="BC82" s="64"/>
      <c r="BD82" s="64"/>
      <c r="BE82" s="77"/>
      <c r="BF82" s="77"/>
      <c r="BG82" s="77"/>
    </row>
    <row r="83" spans="23:59" ht="13.5">
      <c r="W83" s="69"/>
      <c r="X83" s="69"/>
      <c r="AU83" s="64"/>
      <c r="AV83" s="64"/>
      <c r="AW83" s="64"/>
      <c r="AX83" s="64"/>
      <c r="AY83" s="64"/>
      <c r="AZ83" s="64"/>
      <c r="BA83" s="64"/>
      <c r="BB83" s="64"/>
      <c r="BC83" s="64"/>
      <c r="BD83" s="64"/>
      <c r="BE83" s="77"/>
      <c r="BF83" s="77"/>
      <c r="BG83" s="77"/>
    </row>
    <row r="84" spans="21:59" ht="13.5">
      <c r="U84" s="77"/>
      <c r="V84" s="77"/>
      <c r="W84" s="69"/>
      <c r="X84" s="69"/>
      <c r="AU84" s="64"/>
      <c r="AV84" s="64"/>
      <c r="AW84" s="64"/>
      <c r="AX84" s="64"/>
      <c r="AY84" s="64"/>
      <c r="AZ84" s="64"/>
      <c r="BA84" s="64"/>
      <c r="BB84" s="64"/>
      <c r="BC84" s="64"/>
      <c r="BD84" s="64"/>
      <c r="BE84" s="77"/>
      <c r="BF84" s="77"/>
      <c r="BG84" s="77"/>
    </row>
    <row r="85" spans="15:56" ht="13.5">
      <c r="O85" s="115"/>
      <c r="T85" s="52"/>
      <c r="W85" s="69"/>
      <c r="X85" s="69"/>
      <c r="AU85" s="64"/>
      <c r="AV85" s="64"/>
      <c r="AW85" s="64"/>
      <c r="AX85" s="64"/>
      <c r="AY85" s="64"/>
      <c r="AZ85" s="64"/>
      <c r="BA85" s="64"/>
      <c r="BB85" s="64"/>
      <c r="BC85" s="64"/>
      <c r="BD85" s="64"/>
    </row>
    <row r="86" spans="16:54" ht="24">
      <c r="P86" s="75"/>
      <c r="Q86" s="173"/>
      <c r="R86" s="173"/>
      <c r="S86" s="173"/>
      <c r="W86" s="69"/>
      <c r="X86" s="69"/>
      <c r="AU86" s="64"/>
      <c r="AV86" s="64"/>
      <c r="AW86" s="64"/>
      <c r="AX86" s="64"/>
      <c r="AY86" s="64"/>
      <c r="AZ86" s="64"/>
      <c r="BA86" s="64"/>
      <c r="BB86" s="64"/>
    </row>
    <row r="87" spans="23:54" ht="13.5">
      <c r="W87" s="69"/>
      <c r="X87" s="69"/>
      <c r="AU87" s="64"/>
      <c r="AV87" s="64"/>
      <c r="AW87" s="64"/>
      <c r="AX87" s="64"/>
      <c r="AY87" s="64"/>
      <c r="AZ87" s="64"/>
      <c r="BA87" s="64"/>
      <c r="BB87" s="64"/>
    </row>
    <row r="88" spans="23:54" ht="13.5">
      <c r="W88" s="69"/>
      <c r="X88" s="69"/>
      <c r="AU88" s="64"/>
      <c r="AV88" s="64"/>
      <c r="AW88" s="64"/>
      <c r="AX88" s="64"/>
      <c r="AY88" s="64"/>
      <c r="AZ88" s="64"/>
      <c r="BA88" s="64"/>
      <c r="BB88" s="64"/>
    </row>
    <row r="89" spans="23:54" ht="13.5">
      <c r="W89" s="69"/>
      <c r="X89" s="69"/>
      <c r="AT89" s="171"/>
      <c r="AU89" s="64"/>
      <c r="AV89" s="64"/>
      <c r="AW89" s="64"/>
      <c r="AX89" s="64"/>
      <c r="AY89" s="64"/>
      <c r="AZ89" s="64"/>
      <c r="BA89" s="64"/>
      <c r="BB89" s="64"/>
    </row>
    <row r="90" spans="23:54" ht="13.5">
      <c r="W90" s="69"/>
      <c r="X90" s="69"/>
      <c r="AO90" s="171"/>
      <c r="AP90" s="171"/>
      <c r="AQ90" s="171"/>
      <c r="AR90" s="171"/>
      <c r="AS90" s="171"/>
      <c r="AT90" s="54"/>
      <c r="AU90" s="64"/>
      <c r="AV90" s="64"/>
      <c r="AW90" s="64"/>
      <c r="AX90" s="64"/>
      <c r="AY90" s="64"/>
      <c r="AZ90" s="64"/>
      <c r="BA90" s="64"/>
      <c r="BB90" s="64"/>
    </row>
    <row r="91" spans="23:55" ht="13.5">
      <c r="W91" s="174"/>
      <c r="X91" s="64"/>
      <c r="Y91" s="64"/>
      <c r="AO91" s="53"/>
      <c r="AP91" s="53"/>
      <c r="AQ91" s="53"/>
      <c r="AR91" s="53"/>
      <c r="AS91" s="53"/>
      <c r="AT91" s="54"/>
      <c r="AU91" s="64"/>
      <c r="AV91" s="64"/>
      <c r="AW91" s="64"/>
      <c r="AX91" s="64"/>
      <c r="AY91" s="64"/>
      <c r="AZ91" s="64"/>
      <c r="BA91" s="64"/>
      <c r="BB91" s="64"/>
      <c r="BC91" s="64"/>
    </row>
    <row r="92" spans="23:55" ht="13.5">
      <c r="W92" s="175"/>
      <c r="X92" s="64"/>
      <c r="Y92" s="64"/>
      <c r="Z92" s="176"/>
      <c r="AA92" s="64"/>
      <c r="AB92" s="64"/>
      <c r="AC92" s="64"/>
      <c r="AD92" s="64"/>
      <c r="AE92" s="64"/>
      <c r="AF92" s="64"/>
      <c r="AO92" s="53"/>
      <c r="AP92" s="53"/>
      <c r="AQ92" s="53"/>
      <c r="AR92" s="53"/>
      <c r="AS92" s="53"/>
      <c r="AT92" s="54"/>
      <c r="AU92" s="64"/>
      <c r="AV92" s="64"/>
      <c r="AW92" s="64"/>
      <c r="AX92" s="64"/>
      <c r="AY92" s="64"/>
      <c r="AZ92" s="64"/>
      <c r="BA92" s="64"/>
      <c r="BB92" s="64"/>
      <c r="BC92" s="64"/>
    </row>
    <row r="93" spans="23:55" ht="13.5">
      <c r="W93" s="174"/>
      <c r="X93" s="64"/>
      <c r="Y93" s="64"/>
      <c r="Z93" s="55"/>
      <c r="AA93" s="64"/>
      <c r="AB93" s="64"/>
      <c r="AC93" s="64"/>
      <c r="AD93" s="64"/>
      <c r="AE93" s="64"/>
      <c r="AF93" s="64"/>
      <c r="AO93" s="53"/>
      <c r="AP93" s="53"/>
      <c r="AQ93" s="53"/>
      <c r="AR93" s="53"/>
      <c r="AS93" s="53"/>
      <c r="AT93" s="54"/>
      <c r="AU93" s="64"/>
      <c r="AV93" s="64"/>
      <c r="AW93" s="64"/>
      <c r="AX93" s="64"/>
      <c r="AY93" s="64"/>
      <c r="AZ93" s="64"/>
      <c r="BA93" s="64"/>
      <c r="BB93" s="64"/>
      <c r="BC93" s="64"/>
    </row>
    <row r="94" spans="23:55" ht="13.5">
      <c r="W94" s="69"/>
      <c r="X94" s="64"/>
      <c r="Y94" s="64"/>
      <c r="Z94" s="55"/>
      <c r="AA94" s="64"/>
      <c r="AB94" s="64"/>
      <c r="AC94" s="64"/>
      <c r="AD94" s="64"/>
      <c r="AE94" s="64"/>
      <c r="AF94" s="64"/>
      <c r="AO94" s="53"/>
      <c r="AP94" s="53"/>
      <c r="AQ94" s="53"/>
      <c r="AR94" s="53"/>
      <c r="AS94" s="53"/>
      <c r="AT94" s="106"/>
      <c r="AU94" s="64"/>
      <c r="AV94" s="64"/>
      <c r="AW94" s="64"/>
      <c r="AX94" s="64"/>
      <c r="AY94" s="64"/>
      <c r="AZ94" s="64"/>
      <c r="BA94" s="64"/>
      <c r="BB94" s="64"/>
      <c r="BC94" s="64"/>
    </row>
    <row r="95" spans="25:58" ht="17.25">
      <c r="Y95" s="139"/>
      <c r="AA95" s="64"/>
      <c r="AB95" s="64"/>
      <c r="AC95" s="64"/>
      <c r="AD95" s="64"/>
      <c r="AE95" s="64"/>
      <c r="AF95" s="64"/>
      <c r="AO95" s="106"/>
      <c r="AP95" s="106"/>
      <c r="AQ95" s="106"/>
      <c r="AR95" s="106"/>
      <c r="AS95" s="106"/>
      <c r="AT95" s="54"/>
      <c r="AU95" s="64"/>
      <c r="AV95" s="64"/>
      <c r="AW95" s="64"/>
      <c r="AX95" s="64"/>
      <c r="AY95" s="64"/>
      <c r="AZ95" s="64"/>
      <c r="BA95" s="64"/>
      <c r="BB95" s="64"/>
      <c r="BC95" s="64"/>
      <c r="BD95" s="64"/>
      <c r="BE95" s="64"/>
      <c r="BF95" s="64"/>
    </row>
    <row r="96" spans="25:58" ht="17.25">
      <c r="Y96" s="139"/>
      <c r="AA96" s="64"/>
      <c r="AB96" s="64"/>
      <c r="AC96" s="64"/>
      <c r="AD96" s="64"/>
      <c r="AE96" s="64"/>
      <c r="AF96" s="64"/>
      <c r="AO96" s="54"/>
      <c r="AP96" s="54"/>
      <c r="AQ96" s="171"/>
      <c r="AR96" s="54"/>
      <c r="AS96" s="54"/>
      <c r="AT96" s="64"/>
      <c r="AU96" s="64"/>
      <c r="AV96" s="64"/>
      <c r="AW96" s="64"/>
      <c r="AX96" s="64"/>
      <c r="AY96" s="64"/>
      <c r="AZ96" s="64"/>
      <c r="BA96" s="64"/>
      <c r="BB96" s="64"/>
      <c r="BC96" s="64"/>
      <c r="BD96" s="64"/>
      <c r="BE96" s="64"/>
      <c r="BF96" s="64"/>
    </row>
    <row r="97" spans="25:58" ht="17.25">
      <c r="Y97" s="139"/>
      <c r="AO97" s="64"/>
      <c r="AP97" s="64"/>
      <c r="AQ97" s="64"/>
      <c r="AR97" s="64"/>
      <c r="AS97" s="64"/>
      <c r="AU97" s="64"/>
      <c r="AV97" s="64"/>
      <c r="AW97" s="64"/>
      <c r="AX97" s="64"/>
      <c r="AY97" s="64"/>
      <c r="AZ97" s="64"/>
      <c r="BA97" s="64"/>
      <c r="BB97" s="64"/>
      <c r="BC97" s="64"/>
      <c r="BD97" s="64"/>
      <c r="BE97" s="64"/>
      <c r="BF97" s="64"/>
    </row>
    <row r="98" spans="25:61" ht="17.25">
      <c r="Y98" s="139"/>
      <c r="AU98" s="64"/>
      <c r="AV98" s="64"/>
      <c r="AW98" s="64"/>
      <c r="AX98" s="64"/>
      <c r="AY98" s="64"/>
      <c r="AZ98" s="64"/>
      <c r="BA98" s="64"/>
      <c r="BB98" s="64"/>
      <c r="BC98" s="64"/>
      <c r="BD98" s="64"/>
      <c r="BE98" s="64"/>
      <c r="BF98" s="64"/>
      <c r="BG98" s="64"/>
      <c r="BH98" s="64"/>
      <c r="BI98" s="64"/>
    </row>
    <row r="99" spans="25:57" ht="17.25">
      <c r="Y99" s="139"/>
      <c r="AU99" s="64"/>
      <c r="AV99" s="64"/>
      <c r="AW99" s="64"/>
      <c r="AX99" s="64"/>
      <c r="AY99" s="64"/>
      <c r="AZ99" s="64"/>
      <c r="BA99" s="64"/>
      <c r="BB99" s="64"/>
      <c r="BC99" s="64"/>
      <c r="BD99" s="64"/>
      <c r="BE99" s="64"/>
    </row>
    <row r="100" spans="25:50" ht="17.25">
      <c r="Y100" s="139"/>
      <c r="AA100" s="64"/>
      <c r="AB100" s="64"/>
      <c r="AC100" s="64"/>
      <c r="AD100" s="64"/>
      <c r="AE100" s="64"/>
      <c r="AF100" s="64"/>
      <c r="AT100" s="64"/>
      <c r="AU100" s="64"/>
      <c r="AV100" s="64"/>
      <c r="AW100" s="64"/>
      <c r="AX100" s="64"/>
    </row>
    <row r="101" spans="25:46" ht="13.5">
      <c r="Y101" s="64"/>
      <c r="Z101" s="64"/>
      <c r="AO101" s="64"/>
      <c r="AP101" s="64"/>
      <c r="AQ101" s="64"/>
      <c r="AR101" s="64"/>
      <c r="AS101" s="64"/>
      <c r="AT101" s="64"/>
    </row>
    <row r="102" spans="25:46" ht="13.5">
      <c r="Y102" s="162"/>
      <c r="Z102" s="162"/>
      <c r="AO102" s="64"/>
      <c r="AP102" s="64"/>
      <c r="AQ102" s="64"/>
      <c r="AR102" s="64"/>
      <c r="AS102" s="64"/>
      <c r="AT102" s="64"/>
    </row>
    <row r="103" spans="41:52" ht="13.5">
      <c r="AO103" s="64"/>
      <c r="AP103" s="64"/>
      <c r="AQ103" s="64"/>
      <c r="AR103" s="64"/>
      <c r="AS103" s="64"/>
      <c r="AT103" s="64"/>
      <c r="AU103" s="64"/>
      <c r="AV103" s="64"/>
      <c r="AW103" s="64"/>
      <c r="AX103" s="64"/>
      <c r="AY103" s="64"/>
      <c r="AZ103" s="64"/>
    </row>
    <row r="104" spans="25:46" ht="13.5">
      <c r="Y104" s="64"/>
      <c r="Z104" s="64"/>
      <c r="AA104" s="64"/>
      <c r="AB104" s="64"/>
      <c r="AC104" s="64"/>
      <c r="AD104" s="64"/>
      <c r="AE104" s="64"/>
      <c r="AF104" s="64"/>
      <c r="AO104" s="64"/>
      <c r="AP104" s="64"/>
      <c r="AQ104" s="64"/>
      <c r="AR104" s="64"/>
      <c r="AS104" s="64"/>
      <c r="AT104" s="64"/>
    </row>
    <row r="105" spans="25:46" ht="13.5">
      <c r="Y105" s="64"/>
      <c r="Z105" s="64"/>
      <c r="AA105" s="64"/>
      <c r="AB105" s="64"/>
      <c r="AC105" s="64"/>
      <c r="AD105" s="64"/>
      <c r="AE105" s="64"/>
      <c r="AF105" s="64"/>
      <c r="AO105" s="64"/>
      <c r="AP105" s="64"/>
      <c r="AQ105" s="64"/>
      <c r="AR105" s="64"/>
      <c r="AS105" s="64"/>
      <c r="AT105" s="64"/>
    </row>
    <row r="106" spans="25:46" ht="13.5">
      <c r="Y106" s="64"/>
      <c r="Z106" s="64"/>
      <c r="AA106" s="64"/>
      <c r="AB106" s="64"/>
      <c r="AC106" s="64"/>
      <c r="AD106" s="64"/>
      <c r="AE106" s="64"/>
      <c r="AF106" s="64"/>
      <c r="AO106" s="64"/>
      <c r="AP106" s="64"/>
      <c r="AQ106" s="64"/>
      <c r="AR106" s="64"/>
      <c r="AS106" s="64"/>
      <c r="AT106" s="64"/>
    </row>
    <row r="107" spans="25:46" ht="13.5">
      <c r="Y107" s="64"/>
      <c r="Z107" s="64"/>
      <c r="AA107" s="64"/>
      <c r="AB107" s="64"/>
      <c r="AC107" s="64"/>
      <c r="AD107" s="64"/>
      <c r="AE107" s="64"/>
      <c r="AF107" s="64"/>
      <c r="AO107" s="64"/>
      <c r="AP107" s="64"/>
      <c r="AQ107" s="64"/>
      <c r="AR107" s="64"/>
      <c r="AS107" s="64"/>
      <c r="AT107" s="64"/>
    </row>
    <row r="108" spans="25:46" ht="13.5">
      <c r="Y108" s="64"/>
      <c r="Z108" s="64"/>
      <c r="AA108" s="64"/>
      <c r="AB108" s="64"/>
      <c r="AC108" s="64"/>
      <c r="AD108" s="64"/>
      <c r="AE108" s="64"/>
      <c r="AF108" s="64"/>
      <c r="AO108" s="64"/>
      <c r="AP108" s="64"/>
      <c r="AQ108" s="64"/>
      <c r="AR108" s="64"/>
      <c r="AS108" s="64"/>
      <c r="AT108" s="64"/>
    </row>
    <row r="109" spans="25:46" ht="13.5">
      <c r="Y109" s="64"/>
      <c r="Z109" s="64"/>
      <c r="AA109" s="64"/>
      <c r="AB109" s="64"/>
      <c r="AC109" s="64"/>
      <c r="AD109" s="64"/>
      <c r="AE109" s="64"/>
      <c r="AF109" s="64"/>
      <c r="AO109" s="64"/>
      <c r="AP109" s="64"/>
      <c r="AQ109" s="64"/>
      <c r="AR109" s="64"/>
      <c r="AS109" s="64"/>
      <c r="AT109" s="64"/>
    </row>
    <row r="110" spans="25:46" ht="13.5">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row>
    <row r="111" spans="33:46" ht="13.5">
      <c r="AG111" s="64"/>
      <c r="AH111" s="64"/>
      <c r="AI111" s="64"/>
      <c r="AJ111" s="64"/>
      <c r="AK111" s="64"/>
      <c r="AL111" s="64"/>
      <c r="AM111" s="64"/>
      <c r="AN111" s="64"/>
      <c r="AO111" s="64"/>
      <c r="AP111" s="64"/>
      <c r="AQ111" s="64"/>
      <c r="AR111" s="64"/>
      <c r="AS111" s="64"/>
      <c r="AT111" s="64"/>
    </row>
    <row r="112" spans="33:46" ht="13.5">
      <c r="AG112" s="64"/>
      <c r="AH112" s="64"/>
      <c r="AI112" s="64"/>
      <c r="AJ112" s="64"/>
      <c r="AK112" s="64"/>
      <c r="AL112" s="64"/>
      <c r="AM112" s="64"/>
      <c r="AN112" s="64"/>
      <c r="AO112" s="64"/>
      <c r="AP112" s="64"/>
      <c r="AQ112" s="64"/>
      <c r="AR112" s="64"/>
      <c r="AS112" s="64"/>
      <c r="AT112" s="64"/>
    </row>
    <row r="113" spans="33:46" ht="13.5">
      <c r="AG113" s="64"/>
      <c r="AH113" s="64"/>
      <c r="AI113" s="64"/>
      <c r="AJ113" s="64"/>
      <c r="AK113" s="64"/>
      <c r="AL113" s="64"/>
      <c r="AM113" s="64"/>
      <c r="AN113" s="64"/>
      <c r="AO113" s="64"/>
      <c r="AP113" s="64"/>
      <c r="AQ113" s="64"/>
      <c r="AR113" s="64"/>
      <c r="AS113" s="64"/>
      <c r="AT113" s="64"/>
    </row>
    <row r="114" spans="33:46" ht="13.5">
      <c r="AG114" s="64"/>
      <c r="AH114" s="64"/>
      <c r="AI114" s="64"/>
      <c r="AJ114" s="64"/>
      <c r="AK114" s="64"/>
      <c r="AL114" s="64"/>
      <c r="AM114" s="64"/>
      <c r="AN114" s="64"/>
      <c r="AO114" s="64"/>
      <c r="AP114" s="64"/>
      <c r="AQ114" s="64"/>
      <c r="AR114" s="64"/>
      <c r="AS114" s="64"/>
      <c r="AT114" s="64"/>
    </row>
    <row r="115" spans="33:46" ht="13.5">
      <c r="AG115" s="64"/>
      <c r="AH115" s="64"/>
      <c r="AI115" s="64"/>
      <c r="AJ115" s="64"/>
      <c r="AK115" s="64"/>
      <c r="AL115" s="64"/>
      <c r="AM115" s="64"/>
      <c r="AN115" s="64"/>
      <c r="AO115" s="64"/>
      <c r="AP115" s="64"/>
      <c r="AQ115" s="64"/>
      <c r="AR115" s="64"/>
      <c r="AS115" s="64"/>
      <c r="AT115" s="64"/>
    </row>
    <row r="116" spans="33:46" ht="13.5">
      <c r="AG116" s="64"/>
      <c r="AH116" s="64"/>
      <c r="AI116" s="64"/>
      <c r="AJ116" s="64"/>
      <c r="AK116" s="64"/>
      <c r="AL116" s="64"/>
      <c r="AM116" s="64"/>
      <c r="AN116" s="64"/>
      <c r="AO116" s="64"/>
      <c r="AP116" s="64"/>
      <c r="AQ116" s="64"/>
      <c r="AR116" s="64"/>
      <c r="AS116" s="64"/>
      <c r="AT116" s="64"/>
    </row>
    <row r="117" spans="33:46" ht="13.5">
      <c r="AG117" s="64"/>
      <c r="AH117" s="64"/>
      <c r="AI117" s="64"/>
      <c r="AJ117" s="64"/>
      <c r="AK117" s="64"/>
      <c r="AL117" s="64"/>
      <c r="AM117" s="64"/>
      <c r="AN117" s="64"/>
      <c r="AO117" s="64"/>
      <c r="AP117" s="64"/>
      <c r="AQ117" s="64"/>
      <c r="AR117" s="64"/>
      <c r="AS117" s="64"/>
      <c r="AT117" s="64"/>
    </row>
    <row r="118" spans="23:46" ht="13.5">
      <c r="W118" s="69"/>
      <c r="Y118" s="162"/>
      <c r="AG118" s="64"/>
      <c r="AH118" s="64"/>
      <c r="AI118" s="64"/>
      <c r="AJ118" s="64"/>
      <c r="AK118" s="64"/>
      <c r="AL118" s="64"/>
      <c r="AM118" s="64"/>
      <c r="AN118" s="64"/>
      <c r="AO118" s="64"/>
      <c r="AP118" s="64"/>
      <c r="AQ118" s="64"/>
      <c r="AR118" s="64"/>
      <c r="AS118" s="64"/>
      <c r="AT118" s="64"/>
    </row>
    <row r="119" spans="15:45" ht="14.25">
      <c r="O119" s="64"/>
      <c r="T119" s="161"/>
      <c r="AG119" s="64"/>
      <c r="AH119" s="64"/>
      <c r="AI119" s="64"/>
      <c r="AJ119" s="64"/>
      <c r="AK119" s="64"/>
      <c r="AL119" s="64"/>
      <c r="AM119" s="64"/>
      <c r="AN119" s="64"/>
      <c r="AO119" s="64"/>
      <c r="AP119" s="64"/>
      <c r="AQ119" s="64"/>
      <c r="AR119" s="64"/>
      <c r="AS119" s="64"/>
    </row>
    <row r="120" spans="16:45" ht="14.25">
      <c r="P120" s="64"/>
      <c r="Q120" s="52"/>
      <c r="R120" s="52"/>
      <c r="S120" s="161"/>
      <c r="AG120" s="64"/>
      <c r="AH120" s="64"/>
      <c r="AI120" s="64"/>
      <c r="AJ120" s="64"/>
      <c r="AK120" s="64"/>
      <c r="AL120" s="64"/>
      <c r="AM120" s="64"/>
      <c r="AN120" s="64"/>
      <c r="AO120" s="64"/>
      <c r="AP120" s="64"/>
      <c r="AQ120" s="64"/>
      <c r="AR120" s="64"/>
      <c r="AS120" s="64"/>
    </row>
    <row r="121" spans="33:46" ht="13.5">
      <c r="AG121" s="64"/>
      <c r="AH121" s="64"/>
      <c r="AI121" s="64"/>
      <c r="AJ121" s="64"/>
      <c r="AK121" s="64"/>
      <c r="AL121" s="64"/>
      <c r="AM121" s="64"/>
      <c r="AN121" s="64"/>
      <c r="AO121" s="64"/>
      <c r="AP121" s="64"/>
      <c r="AQ121" s="64"/>
      <c r="AR121" s="64"/>
      <c r="AS121" s="64"/>
      <c r="AT121" s="64"/>
    </row>
    <row r="122" spans="33:45" ht="13.5">
      <c r="AG122" s="64"/>
      <c r="AH122" s="64"/>
      <c r="AI122" s="64"/>
      <c r="AJ122" s="64"/>
      <c r="AK122" s="64"/>
      <c r="AL122" s="64"/>
      <c r="AM122" s="64"/>
      <c r="AN122" s="64"/>
      <c r="AO122" s="64"/>
      <c r="AP122" s="64"/>
      <c r="AQ122" s="64"/>
      <c r="AR122" s="64"/>
      <c r="AS122" s="64"/>
    </row>
  </sheetData>
  <sheetProtection sheet="1" objects="1" scenarios="1"/>
  <mergeCells count="108">
    <mergeCell ref="R25:R27"/>
    <mergeCell ref="AF25:AF27"/>
    <mergeCell ref="F7:G7"/>
    <mergeCell ref="B12:C12"/>
    <mergeCell ref="J7:K7"/>
    <mergeCell ref="B9:C9"/>
    <mergeCell ref="B10:C10"/>
    <mergeCell ref="D8:E8"/>
    <mergeCell ref="D7:E7"/>
    <mergeCell ref="AR25:AT25"/>
    <mergeCell ref="B11:C11"/>
    <mergeCell ref="B13:C13"/>
    <mergeCell ref="AH25:AH26"/>
    <mergeCell ref="AL25:AN25"/>
    <mergeCell ref="AI25:AK25"/>
    <mergeCell ref="B15:C15"/>
    <mergeCell ref="B14:C14"/>
    <mergeCell ref="I25:K25"/>
    <mergeCell ref="V25:V27"/>
    <mergeCell ref="W67:W68"/>
    <mergeCell ref="X67:Z68"/>
    <mergeCell ref="Q48:S48"/>
    <mergeCell ref="I30:J30"/>
    <mergeCell ref="M31:N31"/>
    <mergeCell ref="Q51:S51"/>
    <mergeCell ref="W65:W66"/>
    <mergeCell ref="W53:W54"/>
    <mergeCell ref="W55:W56"/>
    <mergeCell ref="B37:N45"/>
    <mergeCell ref="W63:W64"/>
    <mergeCell ref="W61:W62"/>
    <mergeCell ref="B7:C8"/>
    <mergeCell ref="R7:T7"/>
    <mergeCell ref="V6:V7"/>
    <mergeCell ref="L7:N7"/>
    <mergeCell ref="I29:J29"/>
    <mergeCell ref="B32:C32"/>
    <mergeCell ref="W20:AA21"/>
    <mergeCell ref="W18:AA19"/>
    <mergeCell ref="W59:W60"/>
    <mergeCell ref="M29:N29"/>
    <mergeCell ref="Q47:S47"/>
    <mergeCell ref="J8:K8"/>
    <mergeCell ref="U25:U27"/>
    <mergeCell ref="L8:N8"/>
    <mergeCell ref="M28:N28"/>
    <mergeCell ref="Q54:R54"/>
    <mergeCell ref="M30:N30"/>
    <mergeCell ref="W57:W58"/>
    <mergeCell ref="F32:G32"/>
    <mergeCell ref="B31:C31"/>
    <mergeCell ref="F31:G31"/>
    <mergeCell ref="B30:C30"/>
    <mergeCell ref="D32:E32"/>
    <mergeCell ref="F30:G30"/>
    <mergeCell ref="D31:E31"/>
    <mergeCell ref="D30:E30"/>
    <mergeCell ref="I28:J28"/>
    <mergeCell ref="I26:J27"/>
    <mergeCell ref="Q53:R53"/>
    <mergeCell ref="B29:C29"/>
    <mergeCell ref="F29:G29"/>
    <mergeCell ref="R52:S52"/>
    <mergeCell ref="Q50:S50"/>
    <mergeCell ref="B28:C28"/>
    <mergeCell ref="I31:J31"/>
    <mergeCell ref="Q49:S49"/>
    <mergeCell ref="D29:E29"/>
    <mergeCell ref="D26:E27"/>
    <mergeCell ref="B25:F25"/>
    <mergeCell ref="F28:G28"/>
    <mergeCell ref="F26:G27"/>
    <mergeCell ref="D28:E28"/>
    <mergeCell ref="B26:C27"/>
    <mergeCell ref="I16:K16"/>
    <mergeCell ref="H7:I7"/>
    <mergeCell ref="W8:AA9"/>
    <mergeCell ref="AO25:AQ25"/>
    <mergeCell ref="AB6:AB7"/>
    <mergeCell ref="AC6:AG7"/>
    <mergeCell ref="W10:AA11"/>
    <mergeCell ref="AB25:AB27"/>
    <mergeCell ref="B6:K6"/>
    <mergeCell ref="AA25:AA27"/>
    <mergeCell ref="D5:G5"/>
    <mergeCell ref="F8:G8"/>
    <mergeCell ref="H8:I8"/>
    <mergeCell ref="Y25:Y27"/>
    <mergeCell ref="X25:X27"/>
    <mergeCell ref="W25:W27"/>
    <mergeCell ref="Q6:Q7"/>
    <mergeCell ref="V5:AA5"/>
    <mergeCell ref="W6:AA7"/>
    <mergeCell ref="W16:AA17"/>
    <mergeCell ref="W15:AA15"/>
    <mergeCell ref="W14:AA14"/>
    <mergeCell ref="W13:AA13"/>
    <mergeCell ref="W12:AA12"/>
    <mergeCell ref="X34:AE34"/>
    <mergeCell ref="AC25:AC27"/>
    <mergeCell ref="AD25:AD27"/>
    <mergeCell ref="Z25:Z27"/>
    <mergeCell ref="AC8:AG8"/>
    <mergeCell ref="AC9:AG9"/>
    <mergeCell ref="AC10:AG10"/>
    <mergeCell ref="AC11:AG11"/>
    <mergeCell ref="AE25:AE27"/>
    <mergeCell ref="AD28:AD33"/>
  </mergeCells>
  <conditionalFormatting sqref="Q8:T9 K15">
    <cfRule type="expression" priority="75" dxfId="0" stopIfTrue="1">
      <formula>$Q$9="×"</formula>
    </cfRule>
  </conditionalFormatting>
  <conditionalFormatting sqref="V8:W8 V9">
    <cfRule type="expression" priority="73" dxfId="0" stopIfTrue="1">
      <formula>$V$9="×"</formula>
    </cfRule>
  </conditionalFormatting>
  <conditionalFormatting sqref="K13">
    <cfRule type="expression" priority="7" dxfId="0" stopIfTrue="1">
      <formula>AND($I$13&gt;0,$K$13=0)</formula>
    </cfRule>
    <cfRule type="expression" priority="62" dxfId="0" stopIfTrue="1">
      <formula>$J$13="×"</formula>
    </cfRule>
  </conditionalFormatting>
  <conditionalFormatting sqref="K12">
    <cfRule type="expression" priority="8" dxfId="0" stopIfTrue="1">
      <formula>AND($I$12&gt;0,$K$12=0)</formula>
    </cfRule>
    <cfRule type="expression" priority="61" dxfId="0" stopIfTrue="1">
      <formula>$J$12="×"</formula>
    </cfRule>
  </conditionalFormatting>
  <conditionalFormatting sqref="K14">
    <cfRule type="expression" priority="6" dxfId="0" stopIfTrue="1">
      <formula>AND($I$14&gt;0,$K$14=0)</formula>
    </cfRule>
    <cfRule type="expression" priority="59" dxfId="0" stopIfTrue="1">
      <formula>$J$14="×"</formula>
    </cfRule>
  </conditionalFormatting>
  <conditionalFormatting sqref="K9">
    <cfRule type="expression" priority="11" dxfId="0" stopIfTrue="1">
      <formula>AND($I$9&gt;0,$K$9=0)</formula>
    </cfRule>
    <cfRule type="expression" priority="69" dxfId="0" stopIfTrue="1">
      <formula>$J$9="×"</formula>
    </cfRule>
  </conditionalFormatting>
  <conditionalFormatting sqref="K10">
    <cfRule type="expression" priority="10" dxfId="0" stopIfTrue="1">
      <formula>AND($I$10&gt;0,$K$10=0)</formula>
    </cfRule>
    <cfRule type="expression" priority="68" dxfId="0" stopIfTrue="1">
      <formula>$J$10="×"</formula>
    </cfRule>
  </conditionalFormatting>
  <conditionalFormatting sqref="K11">
    <cfRule type="expression" priority="9" dxfId="0" stopIfTrue="1">
      <formula>AND($I$11&gt;0,$K$11=0)</formula>
    </cfRule>
    <cfRule type="expression" priority="58" dxfId="0" stopIfTrue="1">
      <formula>$J$11="×"</formula>
    </cfRule>
  </conditionalFormatting>
  <conditionalFormatting sqref="V10:W10 V11">
    <cfRule type="expression" priority="56" dxfId="0" stopIfTrue="1">
      <formula>$V$11="×"</formula>
    </cfRule>
  </conditionalFormatting>
  <conditionalFormatting sqref="V14:W15">
    <cfRule type="expression" priority="51" dxfId="0" stopIfTrue="1">
      <formula>$V$15="×"</formula>
    </cfRule>
  </conditionalFormatting>
  <conditionalFormatting sqref="Q10:T11 K15">
    <cfRule type="expression" priority="50" dxfId="0" stopIfTrue="1">
      <formula>$Q$11="×"</formula>
    </cfRule>
  </conditionalFormatting>
  <conditionalFormatting sqref="V12:W13">
    <cfRule type="expression" priority="43" dxfId="0" stopIfTrue="1">
      <formula>$V$13="×"</formula>
    </cfRule>
  </conditionalFormatting>
  <conditionalFormatting sqref="B9:K9">
    <cfRule type="expression" priority="41" dxfId="0" stopIfTrue="1">
      <formula>$V$28="×"</formula>
    </cfRule>
  </conditionalFormatting>
  <conditionalFormatting sqref="B10:K10">
    <cfRule type="expression" priority="40" dxfId="0" stopIfTrue="1">
      <formula>$V$29="×"</formula>
    </cfRule>
  </conditionalFormatting>
  <conditionalFormatting sqref="B11:K11">
    <cfRule type="expression" priority="84" dxfId="0" stopIfTrue="1">
      <formula>$V$30="×"</formula>
    </cfRule>
  </conditionalFormatting>
  <conditionalFormatting sqref="B12:K12">
    <cfRule type="expression" priority="101" dxfId="0" stopIfTrue="1">
      <formula>$V$31="×"</formula>
    </cfRule>
  </conditionalFormatting>
  <conditionalFormatting sqref="B13:K13">
    <cfRule type="expression" priority="112" dxfId="0" stopIfTrue="1">
      <formula>$V$32="×"</formula>
    </cfRule>
  </conditionalFormatting>
  <conditionalFormatting sqref="V20:AA21">
    <cfRule type="expression" priority="27" dxfId="0" stopIfTrue="1">
      <formula>$V$21="×"</formula>
    </cfRule>
  </conditionalFormatting>
  <conditionalFormatting sqref="B14:K14">
    <cfRule type="expression" priority="125" dxfId="0" stopIfTrue="1">
      <formula>$V$33="×"</formula>
    </cfRule>
  </conditionalFormatting>
  <conditionalFormatting sqref="AB8:AC9">
    <cfRule type="expression" priority="21" dxfId="0" stopIfTrue="1">
      <formula>$AB$9="×"</formula>
    </cfRule>
  </conditionalFormatting>
  <conditionalFormatting sqref="AB10:AC11">
    <cfRule type="expression" priority="20" dxfId="0" stopIfTrue="1">
      <formula>$AB$11="×"</formula>
    </cfRule>
  </conditionalFormatting>
  <conditionalFormatting sqref="V16:AA17">
    <cfRule type="expression" priority="17" dxfId="0" stopIfTrue="1">
      <formula>$V$17="×"</formula>
    </cfRule>
  </conditionalFormatting>
  <conditionalFormatting sqref="V18:AA19">
    <cfRule type="expression" priority="1" dxfId="0" stopIfTrue="1">
      <formula>$V$21="×"</formula>
    </cfRule>
  </conditionalFormatting>
  <dataValidations count="3">
    <dataValidation allowBlank="1" showInputMessage="1" showErrorMessage="1" imeMode="halfAlpha" sqref="M29 I15"/>
    <dataValidation allowBlank="1" showInputMessage="1" showErrorMessage="1" imeMode="hiragana" sqref="I34"/>
    <dataValidation type="whole" operator="greaterThanOrEqual" allowBlank="1" showInputMessage="1" showErrorMessage="1" errorTitle="0以上の数字を入力して下さい。" imeMode="halfAlpha" sqref="K9:K18 I9:I18 G9:G18 E9:E1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34"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12" customWidth="1"/>
    <col min="2" max="4" width="3.7109375" style="214" customWidth="1"/>
    <col min="5" max="5" width="16.421875" style="213" customWidth="1"/>
    <col min="6" max="6" width="16.140625" style="1" customWidth="1"/>
    <col min="7" max="7" width="9.140625" style="214" customWidth="1"/>
    <col min="8" max="8" width="6.421875" style="212" customWidth="1"/>
    <col min="9" max="13" width="15.140625" style="214" customWidth="1"/>
    <col min="14" max="14" width="3.8515625" style="212" customWidth="1"/>
    <col min="15" max="15" width="5.28125" style="212" customWidth="1"/>
    <col min="16" max="16" width="2.140625" style="212" customWidth="1"/>
    <col min="17" max="17" width="15.140625" style="214" customWidth="1"/>
    <col min="18" max="18" width="12.7109375" style="215" bestFit="1" customWidth="1"/>
    <col min="19" max="16384" width="9.00390625" style="214" customWidth="1"/>
  </cols>
  <sheetData>
    <row r="2" spans="2:4" ht="13.5">
      <c r="B2" s="655" t="s">
        <v>172</v>
      </c>
      <c r="C2" s="655"/>
      <c r="D2" s="655"/>
    </row>
    <row r="4" spans="1:6" ht="13.5" customHeight="1">
      <c r="A4" s="656" t="s">
        <v>106</v>
      </c>
      <c r="B4" s="656"/>
      <c r="C4" s="656"/>
      <c r="D4" s="656"/>
      <c r="E4" s="656"/>
      <c r="F4" s="212"/>
    </row>
    <row r="5" spans="1:14" ht="13.5" customHeight="1">
      <c r="A5" s="216"/>
      <c r="B5" s="216"/>
      <c r="C5" s="216"/>
      <c r="D5" s="216"/>
      <c r="E5" s="217"/>
      <c r="F5" s="212"/>
      <c r="N5" s="216"/>
    </row>
    <row r="6" spans="1:14" ht="13.5" customHeight="1">
      <c r="A6" s="216"/>
      <c r="B6" s="218" t="s">
        <v>162</v>
      </c>
      <c r="C6" s="219"/>
      <c r="D6" s="220"/>
      <c r="E6" s="221"/>
      <c r="F6" s="648" t="s">
        <v>16</v>
      </c>
      <c r="G6" s="649"/>
      <c r="H6" s="650"/>
      <c r="N6" s="216"/>
    </row>
    <row r="7" spans="1:14" ht="13.5" customHeight="1">
      <c r="A7" s="216"/>
      <c r="B7" s="216"/>
      <c r="C7" s="216"/>
      <c r="D7" s="216"/>
      <c r="E7" s="217"/>
      <c r="F7" s="659" t="s">
        <v>104</v>
      </c>
      <c r="G7" s="660"/>
      <c r="H7" s="661"/>
      <c r="N7" s="216"/>
    </row>
    <row r="8" spans="1:15" ht="13.5" customHeight="1">
      <c r="A8" s="216"/>
      <c r="B8" s="220"/>
      <c r="C8" s="220"/>
      <c r="D8" s="220"/>
      <c r="E8" s="221"/>
      <c r="F8" s="269"/>
      <c r="N8" s="216"/>
      <c r="O8" s="222"/>
    </row>
    <row r="9" spans="1:14" ht="13.5" customHeight="1">
      <c r="A9" s="216"/>
      <c r="B9" s="266"/>
      <c r="C9" s="266"/>
      <c r="D9" s="266"/>
      <c r="E9" s="270"/>
      <c r="F9" s="269"/>
      <c r="I9" s="223" t="s">
        <v>33</v>
      </c>
      <c r="J9" s="1">
        <f>IF('基本情報入力（使い方）'!$C$12="","",'基本情報入力（使い方）'!$C$12)</f>
      </c>
      <c r="K9" s="223"/>
      <c r="L9" s="1"/>
      <c r="N9" s="216"/>
    </row>
    <row r="10" spans="1:15" ht="13.5" customHeight="1" thickBot="1">
      <c r="A10" s="216"/>
      <c r="B10" s="266"/>
      <c r="C10" s="266"/>
      <c r="D10" s="266"/>
      <c r="E10" s="270"/>
      <c r="F10" s="269"/>
      <c r="M10" s="223" t="s">
        <v>20</v>
      </c>
      <c r="N10" s="214"/>
      <c r="O10" s="223"/>
    </row>
    <row r="11" spans="1:17" ht="27" customHeight="1">
      <c r="A11" s="657" t="s">
        <v>2</v>
      </c>
      <c r="B11" s="646" t="s">
        <v>3</v>
      </c>
      <c r="C11" s="646"/>
      <c r="D11" s="647"/>
      <c r="E11" s="224" t="s">
        <v>4</v>
      </c>
      <c r="F11" s="225" t="s">
        <v>5</v>
      </c>
      <c r="G11" s="225" t="s">
        <v>6</v>
      </c>
      <c r="H11" s="226" t="s">
        <v>7</v>
      </c>
      <c r="I11" s="225" t="s">
        <v>1</v>
      </c>
      <c r="J11" s="225" t="s">
        <v>1</v>
      </c>
      <c r="K11" s="646" t="s">
        <v>234</v>
      </c>
      <c r="L11" s="647"/>
      <c r="M11" s="226" t="s">
        <v>86</v>
      </c>
      <c r="N11" s="662" t="s">
        <v>2</v>
      </c>
      <c r="O11" s="653" t="s">
        <v>39</v>
      </c>
      <c r="Q11" s="308" t="str">
        <f>"補助対象経費の（"&amp;補助名&amp;")"</f>
        <v>補助対象経費の（２／３)</v>
      </c>
    </row>
    <row r="12" spans="1:17" ht="42" customHeight="1" thickBot="1">
      <c r="A12" s="658"/>
      <c r="B12" s="227" t="s">
        <v>9</v>
      </c>
      <c r="C12" s="227" t="s">
        <v>10</v>
      </c>
      <c r="D12" s="228" t="s">
        <v>11</v>
      </c>
      <c r="E12" s="229"/>
      <c r="F12" s="230"/>
      <c r="G12" s="231"/>
      <c r="H12" s="232"/>
      <c r="I12" s="231" t="s">
        <v>12</v>
      </c>
      <c r="J12" s="231" t="s">
        <v>23</v>
      </c>
      <c r="K12" s="233" t="s">
        <v>13</v>
      </c>
      <c r="L12" s="232" t="s">
        <v>22</v>
      </c>
      <c r="M12" s="232" t="s">
        <v>14</v>
      </c>
      <c r="N12" s="663"/>
      <c r="O12" s="654"/>
      <c r="Q12" s="309" t="s">
        <v>191</v>
      </c>
    </row>
    <row r="13" spans="1:18" ht="61.5" customHeight="1">
      <c r="A13" s="275">
        <v>1</v>
      </c>
      <c r="B13" s="651"/>
      <c r="C13" s="652"/>
      <c r="D13" s="652"/>
      <c r="E13" s="278"/>
      <c r="F13" s="278"/>
      <c r="G13" s="293"/>
      <c r="H13" s="294"/>
      <c r="I13" s="23">
        <f>IF(J13="","",ROUNDDOWN(J13*(1+O13/100),0))</f>
      </c>
      <c r="J13" s="288"/>
      <c r="K13" s="23">
        <f>IF(L13="","",ROUNDDOWN(L13*(1+O13/100),0))</f>
      </c>
      <c r="L13" s="23">
        <f>IF(OR(J13="",G13=""),"",ROUNDDOWN(J13*G13,0))</f>
      </c>
      <c r="M13" s="195">
        <f>L13</f>
      </c>
      <c r="N13" s="199">
        <f>IF(A13="","",A13)</f>
        <v>1</v>
      </c>
      <c r="O13" s="290">
        <v>8</v>
      </c>
      <c r="P13" s="214"/>
      <c r="Q13" s="421">
        <f aca="true" t="shared" si="0" ref="Q13:Q22">IF(M13="","",ROUNDDOWN(M13/G13*補助率,0)*G13)</f>
      </c>
      <c r="R13" s="214"/>
    </row>
    <row r="14" spans="1:18" ht="61.5" customHeight="1">
      <c r="A14" s="276">
        <v>2</v>
      </c>
      <c r="B14" s="651"/>
      <c r="C14" s="652"/>
      <c r="D14" s="652"/>
      <c r="E14" s="283"/>
      <c r="F14" s="283"/>
      <c r="G14" s="282"/>
      <c r="H14" s="295"/>
      <c r="I14" s="23">
        <f aca="true" t="shared" si="1" ref="I14:I22">IF(J14="","",ROUNDDOWN(J14*(1+O14/100),0))</f>
      </c>
      <c r="J14" s="288"/>
      <c r="K14" s="23">
        <f aca="true" t="shared" si="2" ref="K14:K22">IF(L14="","",ROUNDDOWN(L14*(1+O14/100),0))</f>
      </c>
      <c r="L14" s="23">
        <f aca="true" t="shared" si="3" ref="L14:L22">IF(OR(J14="",G14=""),"",ROUNDDOWN(J14*G14,0))</f>
      </c>
      <c r="M14" s="195">
        <f aca="true" t="shared" si="4" ref="M14:M22">L14</f>
      </c>
      <c r="N14" s="199">
        <f aca="true" t="shared" si="5" ref="N14:N22">IF(A14="","",A14)</f>
        <v>2</v>
      </c>
      <c r="O14" s="290">
        <v>8</v>
      </c>
      <c r="Q14" s="421">
        <f t="shared" si="0"/>
      </c>
      <c r="R14" s="234"/>
    </row>
    <row r="15" spans="1:18" ht="61.5" customHeight="1">
      <c r="A15" s="275">
        <v>3</v>
      </c>
      <c r="B15" s="651"/>
      <c r="C15" s="652"/>
      <c r="D15" s="652"/>
      <c r="E15" s="283"/>
      <c r="F15" s="283"/>
      <c r="G15" s="280"/>
      <c r="H15" s="281"/>
      <c r="I15" s="23">
        <f t="shared" si="1"/>
      </c>
      <c r="J15" s="288"/>
      <c r="K15" s="23">
        <f t="shared" si="2"/>
      </c>
      <c r="L15" s="23">
        <f t="shared" si="3"/>
      </c>
      <c r="M15" s="24">
        <f t="shared" si="4"/>
      </c>
      <c r="N15" s="199">
        <f t="shared" si="5"/>
        <v>3</v>
      </c>
      <c r="O15" s="290">
        <v>8</v>
      </c>
      <c r="P15" s="215"/>
      <c r="Q15" s="421">
        <f t="shared" si="0"/>
      </c>
      <c r="R15" s="234"/>
    </row>
    <row r="16" spans="1:18" s="235" customFormat="1" ht="61.5" customHeight="1">
      <c r="A16" s="276">
        <v>4</v>
      </c>
      <c r="B16" s="651"/>
      <c r="C16" s="652"/>
      <c r="D16" s="652"/>
      <c r="E16" s="283"/>
      <c r="F16" s="283"/>
      <c r="G16" s="280"/>
      <c r="H16" s="281"/>
      <c r="I16" s="23">
        <f t="shared" si="1"/>
      </c>
      <c r="J16" s="288"/>
      <c r="K16" s="23">
        <f t="shared" si="2"/>
      </c>
      <c r="L16" s="23">
        <f t="shared" si="3"/>
      </c>
      <c r="M16" s="24">
        <f t="shared" si="4"/>
      </c>
      <c r="N16" s="199">
        <f t="shared" si="5"/>
        <v>4</v>
      </c>
      <c r="O16" s="290">
        <v>8</v>
      </c>
      <c r="P16" s="215"/>
      <c r="Q16" s="421">
        <f t="shared" si="0"/>
      </c>
      <c r="R16" s="234"/>
    </row>
    <row r="17" spans="1:18" ht="61.5" customHeight="1">
      <c r="A17" s="275">
        <v>5</v>
      </c>
      <c r="B17" s="651"/>
      <c r="C17" s="652"/>
      <c r="D17" s="652"/>
      <c r="E17" s="283"/>
      <c r="F17" s="283"/>
      <c r="G17" s="280"/>
      <c r="H17" s="281"/>
      <c r="I17" s="23">
        <f t="shared" si="1"/>
      </c>
      <c r="J17" s="288"/>
      <c r="K17" s="23">
        <f t="shared" si="2"/>
      </c>
      <c r="L17" s="23">
        <f t="shared" si="3"/>
      </c>
      <c r="M17" s="24">
        <f t="shared" si="4"/>
      </c>
      <c r="N17" s="199">
        <f t="shared" si="5"/>
        <v>5</v>
      </c>
      <c r="O17" s="290">
        <v>8</v>
      </c>
      <c r="P17" s="215"/>
      <c r="Q17" s="421">
        <f t="shared" si="0"/>
      </c>
      <c r="R17" s="234"/>
    </row>
    <row r="18" spans="1:17" ht="61.5" customHeight="1">
      <c r="A18" s="276">
        <v>6</v>
      </c>
      <c r="B18" s="651"/>
      <c r="C18" s="652"/>
      <c r="D18" s="652"/>
      <c r="E18" s="283"/>
      <c r="F18" s="283"/>
      <c r="G18" s="280"/>
      <c r="H18" s="281"/>
      <c r="I18" s="23">
        <f t="shared" si="1"/>
      </c>
      <c r="J18" s="288"/>
      <c r="K18" s="23">
        <f t="shared" si="2"/>
      </c>
      <c r="L18" s="23">
        <f t="shared" si="3"/>
      </c>
      <c r="M18" s="24">
        <f t="shared" si="4"/>
      </c>
      <c r="N18" s="199">
        <f t="shared" si="5"/>
        <v>6</v>
      </c>
      <c r="O18" s="290">
        <v>8</v>
      </c>
      <c r="P18" s="215"/>
      <c r="Q18" s="421">
        <f t="shared" si="0"/>
      </c>
    </row>
    <row r="19" spans="1:17" ht="61.5" customHeight="1">
      <c r="A19" s="275">
        <v>7</v>
      </c>
      <c r="B19" s="651"/>
      <c r="C19" s="652"/>
      <c r="D19" s="652"/>
      <c r="E19" s="283"/>
      <c r="F19" s="284"/>
      <c r="G19" s="280"/>
      <c r="H19" s="281"/>
      <c r="I19" s="23">
        <f t="shared" si="1"/>
      </c>
      <c r="J19" s="288"/>
      <c r="K19" s="23">
        <f t="shared" si="2"/>
      </c>
      <c r="L19" s="23">
        <f t="shared" si="3"/>
      </c>
      <c r="M19" s="24">
        <f t="shared" si="4"/>
      </c>
      <c r="N19" s="199">
        <f t="shared" si="5"/>
        <v>7</v>
      </c>
      <c r="O19" s="290">
        <v>8</v>
      </c>
      <c r="P19" s="215"/>
      <c r="Q19" s="421">
        <f t="shared" si="0"/>
      </c>
    </row>
    <row r="20" spans="1:18" s="235" customFormat="1" ht="61.5" customHeight="1">
      <c r="A20" s="276">
        <v>8</v>
      </c>
      <c r="B20" s="651"/>
      <c r="C20" s="652"/>
      <c r="D20" s="652"/>
      <c r="E20" s="283"/>
      <c r="F20" s="283"/>
      <c r="G20" s="280"/>
      <c r="H20" s="281"/>
      <c r="I20" s="23">
        <f t="shared" si="1"/>
      </c>
      <c r="J20" s="288"/>
      <c r="K20" s="23">
        <f t="shared" si="2"/>
      </c>
      <c r="L20" s="23">
        <f t="shared" si="3"/>
      </c>
      <c r="M20" s="24">
        <f t="shared" si="4"/>
      </c>
      <c r="N20" s="200">
        <f t="shared" si="5"/>
        <v>8</v>
      </c>
      <c r="O20" s="290">
        <v>8</v>
      </c>
      <c r="P20" s="236"/>
      <c r="Q20" s="421">
        <f t="shared" si="0"/>
      </c>
      <c r="R20" s="237"/>
    </row>
    <row r="21" spans="1:17" ht="61.5" customHeight="1">
      <c r="A21" s="275">
        <v>9</v>
      </c>
      <c r="B21" s="651"/>
      <c r="C21" s="652"/>
      <c r="D21" s="652"/>
      <c r="E21" s="283"/>
      <c r="F21" s="283"/>
      <c r="G21" s="280"/>
      <c r="H21" s="281"/>
      <c r="I21" s="23">
        <f t="shared" si="1"/>
      </c>
      <c r="J21" s="288"/>
      <c r="K21" s="23">
        <f t="shared" si="2"/>
      </c>
      <c r="L21" s="23">
        <f t="shared" si="3"/>
      </c>
      <c r="M21" s="24">
        <f t="shared" si="4"/>
      </c>
      <c r="N21" s="199">
        <f t="shared" si="5"/>
        <v>9</v>
      </c>
      <c r="O21" s="290">
        <v>8</v>
      </c>
      <c r="Q21" s="421">
        <f t="shared" si="0"/>
      </c>
    </row>
    <row r="22" spans="1:17" ht="61.5" customHeight="1" thickBot="1">
      <c r="A22" s="277">
        <v>10</v>
      </c>
      <c r="B22" s="666"/>
      <c r="C22" s="667"/>
      <c r="D22" s="667"/>
      <c r="E22" s="285"/>
      <c r="F22" s="285"/>
      <c r="G22" s="286"/>
      <c r="H22" s="287"/>
      <c r="I22" s="25">
        <f t="shared" si="1"/>
      </c>
      <c r="J22" s="289"/>
      <c r="K22" s="25">
        <f t="shared" si="2"/>
      </c>
      <c r="L22" s="25">
        <f t="shared" si="3"/>
      </c>
      <c r="M22" s="25">
        <f t="shared" si="4"/>
      </c>
      <c r="N22" s="201">
        <f t="shared" si="5"/>
        <v>10</v>
      </c>
      <c r="O22" s="291">
        <v>8</v>
      </c>
      <c r="Q22" s="421">
        <f t="shared" si="0"/>
      </c>
    </row>
    <row r="23" spans="1:18" ht="21" customHeight="1" thickBot="1">
      <c r="A23" s="664" t="s">
        <v>15</v>
      </c>
      <c r="B23" s="665"/>
      <c r="C23" s="665"/>
      <c r="D23" s="665"/>
      <c r="E23" s="665"/>
      <c r="F23" s="665"/>
      <c r="G23" s="665"/>
      <c r="H23" s="665"/>
      <c r="I23" s="665"/>
      <c r="J23" s="238"/>
      <c r="K23" s="22">
        <f>SUM(K13:K22)</f>
        <v>0</v>
      </c>
      <c r="L23" s="22">
        <f>SUM(L13:L22)</f>
        <v>0</v>
      </c>
      <c r="M23" s="197">
        <f>SUM(M13:M22)</f>
        <v>0</v>
      </c>
      <c r="N23" s="239"/>
      <c r="Q23" s="422">
        <f>SUM(Q13:Q22)</f>
        <v>0</v>
      </c>
      <c r="R23" s="240"/>
    </row>
    <row r="24" spans="1:20" ht="13.5" customHeight="1">
      <c r="A24" s="216"/>
      <c r="L24" s="241"/>
      <c r="M24" s="242"/>
      <c r="N24" s="216"/>
      <c r="Q24" s="265"/>
      <c r="R24" s="243"/>
      <c r="S24" s="266"/>
      <c r="T24" s="266"/>
    </row>
    <row r="25" spans="2:20" ht="13.5" customHeight="1">
      <c r="B25" s="214" t="s">
        <v>17</v>
      </c>
      <c r="D25" s="244"/>
      <c r="E25" s="1" t="s">
        <v>240</v>
      </c>
      <c r="H25" s="214"/>
      <c r="M25" s="245"/>
      <c r="N25" s="216"/>
      <c r="Q25" s="245"/>
      <c r="R25" s="243"/>
      <c r="S25" s="266"/>
      <c r="T25" s="266"/>
    </row>
    <row r="26" spans="1:20" s="1" customFormat="1" ht="13.5" customHeight="1">
      <c r="A26" s="212"/>
      <c r="B26" s="214" t="s">
        <v>18</v>
      </c>
      <c r="C26" s="214"/>
      <c r="D26" s="214"/>
      <c r="E26" s="1" t="s">
        <v>34</v>
      </c>
      <c r="G26" s="214"/>
      <c r="H26" s="214"/>
      <c r="I26" s="214"/>
      <c r="J26" s="214"/>
      <c r="K26" s="214"/>
      <c r="L26" s="214"/>
      <c r="M26" s="245"/>
      <c r="N26" s="212"/>
      <c r="O26" s="212"/>
      <c r="P26" s="212"/>
      <c r="Q26" s="245"/>
      <c r="R26" s="267"/>
      <c r="S26" s="268"/>
      <c r="T26" s="268"/>
    </row>
    <row r="27" spans="1:18" s="1" customFormat="1" ht="13.5" customHeight="1">
      <c r="A27" s="212"/>
      <c r="B27" s="214" t="s">
        <v>19</v>
      </c>
      <c r="C27" s="214"/>
      <c r="D27" s="214"/>
      <c r="E27" s="1" t="s">
        <v>35</v>
      </c>
      <c r="G27" s="214"/>
      <c r="H27" s="214"/>
      <c r="I27" s="214"/>
      <c r="J27" s="214"/>
      <c r="K27" s="214"/>
      <c r="L27" s="214"/>
      <c r="M27" s="245"/>
      <c r="N27" s="212"/>
      <c r="O27" s="212"/>
      <c r="P27" s="212"/>
      <c r="Q27" s="245"/>
      <c r="R27" s="246"/>
    </row>
    <row r="28" spans="13:17" ht="13.5">
      <c r="M28" s="247"/>
      <c r="Q28" s="247"/>
    </row>
  </sheetData>
  <sheetProtection sheet="1" objects="1" scenarios="1"/>
  <mergeCells count="20">
    <mergeCell ref="N11:N12"/>
    <mergeCell ref="A23:I23"/>
    <mergeCell ref="B18:D18"/>
    <mergeCell ref="B19:D19"/>
    <mergeCell ref="B20:D20"/>
    <mergeCell ref="B21:D21"/>
    <mergeCell ref="B13:D13"/>
    <mergeCell ref="B22:D22"/>
    <mergeCell ref="B16:D16"/>
    <mergeCell ref="B17:D17"/>
    <mergeCell ref="K11:L11"/>
    <mergeCell ref="F6:H6"/>
    <mergeCell ref="B14:D14"/>
    <mergeCell ref="B15:D15"/>
    <mergeCell ref="O11:O12"/>
    <mergeCell ref="B2:D2"/>
    <mergeCell ref="A4:E4"/>
    <mergeCell ref="A11:A12"/>
    <mergeCell ref="B11:D11"/>
    <mergeCell ref="F7:H7"/>
  </mergeCells>
  <dataValidations count="5">
    <dataValidation allowBlank="1" showInputMessage="1" showErrorMessage="1" imeMode="halfAlpha" sqref="K13:L22 M13:M23 I13:I22 Q13:Q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ignoredErrors>
    <ignoredError sqref="Q13:Q23" unlockedFormula="1"/>
  </ignoredErrors>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2" customWidth="1"/>
    <col min="2" max="4" width="3.7109375" style="214" customWidth="1"/>
    <col min="5" max="5" width="16.421875" style="213" customWidth="1"/>
    <col min="6" max="6" width="16.140625" style="1" customWidth="1"/>
    <col min="7" max="7" width="9.140625" style="214" customWidth="1"/>
    <col min="8" max="8" width="6.421875" style="212" customWidth="1"/>
    <col min="9" max="13" width="15.140625" style="214" customWidth="1"/>
    <col min="14" max="14" width="3.8515625" style="212" customWidth="1"/>
    <col min="15" max="15" width="5.28125" style="212" customWidth="1"/>
    <col min="16" max="16" width="2.140625" style="212" customWidth="1"/>
    <col min="17" max="17" width="15.140625" style="214" customWidth="1"/>
    <col min="18" max="18" width="12.7109375" style="215" bestFit="1" customWidth="1"/>
    <col min="19" max="16384" width="9.00390625" style="214" customWidth="1"/>
  </cols>
  <sheetData>
    <row r="1" ht="13.5"/>
    <row r="2" spans="2:4" ht="13.5">
      <c r="B2" s="655" t="s">
        <v>172</v>
      </c>
      <c r="C2" s="655"/>
      <c r="D2" s="655"/>
    </row>
    <row r="3" ht="13.5"/>
    <row r="4" spans="1:6" ht="13.5" customHeight="1">
      <c r="A4" s="656" t="s">
        <v>106</v>
      </c>
      <c r="B4" s="656"/>
      <c r="C4" s="656"/>
      <c r="D4" s="656"/>
      <c r="E4" s="656"/>
      <c r="F4" s="212"/>
    </row>
    <row r="5" spans="1:14" ht="13.5" customHeight="1">
      <c r="A5" s="216"/>
      <c r="B5" s="216"/>
      <c r="C5" s="216"/>
      <c r="D5" s="216"/>
      <c r="E5" s="217"/>
      <c r="F5" s="212"/>
      <c r="N5" s="216"/>
    </row>
    <row r="6" spans="1:14" ht="13.5" customHeight="1">
      <c r="A6" s="216"/>
      <c r="B6" s="218" t="s">
        <v>138</v>
      </c>
      <c r="C6" s="219"/>
      <c r="D6" s="220"/>
      <c r="E6" s="221"/>
      <c r="F6" s="648" t="s">
        <v>16</v>
      </c>
      <c r="G6" s="649"/>
      <c r="H6" s="650"/>
      <c r="N6" s="216"/>
    </row>
    <row r="7" spans="1:14" ht="13.5" customHeight="1">
      <c r="A7" s="216"/>
      <c r="B7" s="216"/>
      <c r="C7" s="216"/>
      <c r="D7" s="216"/>
      <c r="E7" s="217"/>
      <c r="F7" s="659" t="s">
        <v>105</v>
      </c>
      <c r="G7" s="660"/>
      <c r="H7" s="661"/>
      <c r="N7" s="216"/>
    </row>
    <row r="8" spans="1:15" ht="13.5" customHeight="1">
      <c r="A8" s="216"/>
      <c r="B8" s="216"/>
      <c r="C8" s="216"/>
      <c r="D8" s="216"/>
      <c r="E8" s="217"/>
      <c r="F8" s="212"/>
      <c r="N8" s="216"/>
      <c r="O8" s="222"/>
    </row>
    <row r="9" spans="1:14" ht="13.5" customHeight="1">
      <c r="A9" s="216"/>
      <c r="F9" s="212"/>
      <c r="I9" s="223" t="s">
        <v>33</v>
      </c>
      <c r="J9" s="1">
        <f>IF('基本情報入力（使い方）'!$C$12="","",'基本情報入力（使い方）'!$C$12)</f>
      </c>
      <c r="K9" s="223"/>
      <c r="L9" s="1"/>
      <c r="N9" s="216"/>
    </row>
    <row r="10" spans="1:15" ht="13.5" customHeight="1" thickBot="1">
      <c r="A10" s="216"/>
      <c r="F10" s="212"/>
      <c r="M10" s="223" t="s">
        <v>20</v>
      </c>
      <c r="N10" s="214"/>
      <c r="O10" s="223"/>
    </row>
    <row r="11" spans="1:17" ht="27" customHeight="1">
      <c r="A11" s="662" t="s">
        <v>2</v>
      </c>
      <c r="B11" s="646" t="s">
        <v>3</v>
      </c>
      <c r="C11" s="646"/>
      <c r="D11" s="647"/>
      <c r="E11" s="224" t="s">
        <v>4</v>
      </c>
      <c r="F11" s="225" t="s">
        <v>5</v>
      </c>
      <c r="G11" s="225" t="s">
        <v>6</v>
      </c>
      <c r="H11" s="226" t="s">
        <v>7</v>
      </c>
      <c r="I11" s="225" t="s">
        <v>1</v>
      </c>
      <c r="J11" s="225" t="s">
        <v>1</v>
      </c>
      <c r="K11" s="646" t="s">
        <v>235</v>
      </c>
      <c r="L11" s="647"/>
      <c r="M11" s="226" t="s">
        <v>8</v>
      </c>
      <c r="N11" s="662" t="s">
        <v>2</v>
      </c>
      <c r="O11" s="670" t="s">
        <v>39</v>
      </c>
      <c r="Q11" s="308" t="str">
        <f>"補助対象経費の（"&amp;補助名&amp;")"</f>
        <v>補助対象経費の（２／３)</v>
      </c>
    </row>
    <row r="12" spans="1:17" ht="42" customHeight="1" thickBot="1">
      <c r="A12" s="663"/>
      <c r="B12" s="227" t="s">
        <v>9</v>
      </c>
      <c r="C12" s="227" t="s">
        <v>10</v>
      </c>
      <c r="D12" s="228" t="s">
        <v>11</v>
      </c>
      <c r="E12" s="229"/>
      <c r="F12" s="230"/>
      <c r="G12" s="231"/>
      <c r="H12" s="232"/>
      <c r="I12" s="231" t="s">
        <v>12</v>
      </c>
      <c r="J12" s="231" t="s">
        <v>23</v>
      </c>
      <c r="K12" s="233" t="s">
        <v>13</v>
      </c>
      <c r="L12" s="232" t="s">
        <v>22</v>
      </c>
      <c r="M12" s="232" t="s">
        <v>14</v>
      </c>
      <c r="N12" s="663"/>
      <c r="O12" s="671"/>
      <c r="Q12" s="309" t="s">
        <v>191</v>
      </c>
    </row>
    <row r="13" spans="1:18" ht="61.5" customHeight="1">
      <c r="A13" s="292">
        <v>11</v>
      </c>
      <c r="B13" s="672"/>
      <c r="C13" s="673"/>
      <c r="D13" s="673"/>
      <c r="E13" s="278"/>
      <c r="F13" s="278"/>
      <c r="G13" s="293"/>
      <c r="H13" s="294"/>
      <c r="I13" s="26">
        <f aca="true" t="shared" si="0" ref="I13:I22">IF(J13="","",ROUNDDOWN(J13*(1+O13/100),0))</f>
      </c>
      <c r="J13" s="296"/>
      <c r="K13" s="26">
        <f>IF(L13="","",ROUNDDOWN(L13*(1+O13/100),0))</f>
      </c>
      <c r="L13" s="26">
        <f>IF(OR(J13="",G13=""),"",ROUNDDOWN(J13*G13,0))</f>
      </c>
      <c r="M13" s="195">
        <f>L13</f>
      </c>
      <c r="N13" s="199">
        <f aca="true" t="shared" si="1" ref="N13:N22">IF(A13="","",A13)</f>
        <v>11</v>
      </c>
      <c r="O13" s="298">
        <v>8</v>
      </c>
      <c r="P13" s="214"/>
      <c r="Q13" s="421">
        <f aca="true" t="shared" si="2" ref="Q13:Q22">IF(M13="","",ROUNDDOWN(M13/G13*補助率,0)*G13)</f>
      </c>
      <c r="R13" s="214"/>
    </row>
    <row r="14" spans="1:18" ht="61.5" customHeight="1">
      <c r="A14" s="276">
        <v>12</v>
      </c>
      <c r="B14" s="668"/>
      <c r="C14" s="669"/>
      <c r="D14" s="669"/>
      <c r="E14" s="283"/>
      <c r="F14" s="283"/>
      <c r="G14" s="282"/>
      <c r="H14" s="295"/>
      <c r="I14" s="24">
        <f t="shared" si="0"/>
      </c>
      <c r="J14" s="297"/>
      <c r="K14" s="24">
        <f aca="true" t="shared" si="3" ref="K14:K22">IF(L14="","",ROUNDDOWN(L14*(1+O14/100),0))</f>
      </c>
      <c r="L14" s="24">
        <f aca="true" t="shared" si="4" ref="L14:L22">IF(OR(J14="",G14=""),"",ROUNDDOWN(J14*G14,0))</f>
      </c>
      <c r="M14" s="195">
        <f aca="true" t="shared" si="5" ref="M14:M22">L14</f>
      </c>
      <c r="N14" s="199">
        <f t="shared" si="1"/>
        <v>12</v>
      </c>
      <c r="O14" s="299">
        <v>8</v>
      </c>
      <c r="Q14" s="421">
        <f t="shared" si="2"/>
      </c>
      <c r="R14" s="234"/>
    </row>
    <row r="15" spans="1:18" ht="61.5" customHeight="1">
      <c r="A15" s="276">
        <v>13</v>
      </c>
      <c r="B15" s="668"/>
      <c r="C15" s="669"/>
      <c r="D15" s="669"/>
      <c r="E15" s="283"/>
      <c r="F15" s="283"/>
      <c r="G15" s="282"/>
      <c r="H15" s="295"/>
      <c r="I15" s="24">
        <f t="shared" si="0"/>
      </c>
      <c r="J15" s="297"/>
      <c r="K15" s="24">
        <f t="shared" si="3"/>
      </c>
      <c r="L15" s="24">
        <f t="shared" si="4"/>
      </c>
      <c r="M15" s="24">
        <f t="shared" si="5"/>
      </c>
      <c r="N15" s="199">
        <f t="shared" si="1"/>
        <v>13</v>
      </c>
      <c r="O15" s="299">
        <v>8</v>
      </c>
      <c r="P15" s="215"/>
      <c r="Q15" s="421">
        <f t="shared" si="2"/>
      </c>
      <c r="R15" s="234"/>
    </row>
    <row r="16" spans="1:18" s="235" customFormat="1" ht="61.5" customHeight="1">
      <c r="A16" s="276">
        <v>14</v>
      </c>
      <c r="B16" s="668"/>
      <c r="C16" s="669"/>
      <c r="D16" s="669"/>
      <c r="E16" s="283"/>
      <c r="F16" s="283"/>
      <c r="G16" s="282"/>
      <c r="H16" s="295"/>
      <c r="I16" s="24">
        <f t="shared" si="0"/>
      </c>
      <c r="J16" s="297"/>
      <c r="K16" s="24">
        <f t="shared" si="3"/>
      </c>
      <c r="L16" s="24">
        <f t="shared" si="4"/>
      </c>
      <c r="M16" s="24">
        <f t="shared" si="5"/>
      </c>
      <c r="N16" s="199">
        <f t="shared" si="1"/>
        <v>14</v>
      </c>
      <c r="O16" s="299">
        <v>8</v>
      </c>
      <c r="P16" s="215"/>
      <c r="Q16" s="421">
        <f t="shared" si="2"/>
      </c>
      <c r="R16" s="234"/>
    </row>
    <row r="17" spans="1:18" ht="61.5" customHeight="1">
      <c r="A17" s="276">
        <v>15</v>
      </c>
      <c r="B17" s="668"/>
      <c r="C17" s="669"/>
      <c r="D17" s="669"/>
      <c r="E17" s="283"/>
      <c r="F17" s="283"/>
      <c r="G17" s="282"/>
      <c r="H17" s="295"/>
      <c r="I17" s="24">
        <f t="shared" si="0"/>
      </c>
      <c r="J17" s="297"/>
      <c r="K17" s="24">
        <f t="shared" si="3"/>
      </c>
      <c r="L17" s="24">
        <f t="shared" si="4"/>
      </c>
      <c r="M17" s="24">
        <f t="shared" si="5"/>
      </c>
      <c r="N17" s="199">
        <f t="shared" si="1"/>
        <v>15</v>
      </c>
      <c r="O17" s="299">
        <v>8</v>
      </c>
      <c r="P17" s="215"/>
      <c r="Q17" s="421">
        <f t="shared" si="2"/>
      </c>
      <c r="R17" s="234"/>
    </row>
    <row r="18" spans="1:17" ht="61.5" customHeight="1">
      <c r="A18" s="276">
        <v>16</v>
      </c>
      <c r="B18" s="668"/>
      <c r="C18" s="669"/>
      <c r="D18" s="669"/>
      <c r="E18" s="283"/>
      <c r="F18" s="283"/>
      <c r="G18" s="282"/>
      <c r="H18" s="295"/>
      <c r="I18" s="24">
        <f t="shared" si="0"/>
      </c>
      <c r="J18" s="297"/>
      <c r="K18" s="24">
        <f t="shared" si="3"/>
      </c>
      <c r="L18" s="24">
        <f t="shared" si="4"/>
      </c>
      <c r="M18" s="24">
        <f t="shared" si="5"/>
      </c>
      <c r="N18" s="199">
        <f t="shared" si="1"/>
        <v>16</v>
      </c>
      <c r="O18" s="299">
        <v>8</v>
      </c>
      <c r="P18" s="215"/>
      <c r="Q18" s="421">
        <f t="shared" si="2"/>
      </c>
    </row>
    <row r="19" spans="1:17" ht="61.5" customHeight="1">
      <c r="A19" s="276">
        <v>17</v>
      </c>
      <c r="B19" s="668"/>
      <c r="C19" s="669"/>
      <c r="D19" s="669"/>
      <c r="E19" s="283"/>
      <c r="F19" s="283"/>
      <c r="G19" s="282"/>
      <c r="H19" s="295"/>
      <c r="I19" s="24">
        <f t="shared" si="0"/>
      </c>
      <c r="J19" s="297"/>
      <c r="K19" s="24">
        <f t="shared" si="3"/>
      </c>
      <c r="L19" s="24">
        <f t="shared" si="4"/>
      </c>
      <c r="M19" s="24">
        <f t="shared" si="5"/>
      </c>
      <c r="N19" s="199">
        <f t="shared" si="1"/>
        <v>17</v>
      </c>
      <c r="O19" s="299">
        <v>8</v>
      </c>
      <c r="P19" s="215"/>
      <c r="Q19" s="421">
        <f t="shared" si="2"/>
      </c>
    </row>
    <row r="20" spans="1:18" s="235" customFormat="1" ht="61.5" customHeight="1">
      <c r="A20" s="276">
        <v>18</v>
      </c>
      <c r="B20" s="668"/>
      <c r="C20" s="669"/>
      <c r="D20" s="669"/>
      <c r="E20" s="283"/>
      <c r="F20" s="283"/>
      <c r="G20" s="282"/>
      <c r="H20" s="295"/>
      <c r="I20" s="24">
        <f t="shared" si="0"/>
      </c>
      <c r="J20" s="297"/>
      <c r="K20" s="24">
        <f t="shared" si="3"/>
      </c>
      <c r="L20" s="24">
        <f t="shared" si="4"/>
      </c>
      <c r="M20" s="24">
        <f t="shared" si="5"/>
      </c>
      <c r="N20" s="199">
        <f t="shared" si="1"/>
        <v>18</v>
      </c>
      <c r="O20" s="299">
        <v>8</v>
      </c>
      <c r="P20" s="236"/>
      <c r="Q20" s="421">
        <f t="shared" si="2"/>
      </c>
      <c r="R20" s="237"/>
    </row>
    <row r="21" spans="1:17" ht="61.5" customHeight="1">
      <c r="A21" s="276">
        <v>19</v>
      </c>
      <c r="B21" s="668"/>
      <c r="C21" s="669"/>
      <c r="D21" s="669"/>
      <c r="E21" s="283"/>
      <c r="F21" s="283"/>
      <c r="G21" s="282"/>
      <c r="H21" s="295"/>
      <c r="I21" s="24">
        <f t="shared" si="0"/>
      </c>
      <c r="J21" s="297"/>
      <c r="K21" s="24">
        <f t="shared" si="3"/>
      </c>
      <c r="L21" s="24">
        <f t="shared" si="4"/>
      </c>
      <c r="M21" s="24">
        <f t="shared" si="5"/>
      </c>
      <c r="N21" s="199">
        <f t="shared" si="1"/>
        <v>19</v>
      </c>
      <c r="O21" s="299">
        <v>8</v>
      </c>
      <c r="Q21" s="421">
        <f t="shared" si="2"/>
      </c>
    </row>
    <row r="22" spans="1:17" ht="61.5" customHeight="1" thickBot="1">
      <c r="A22" s="277">
        <v>20</v>
      </c>
      <c r="B22" s="666"/>
      <c r="C22" s="667"/>
      <c r="D22" s="667"/>
      <c r="E22" s="285"/>
      <c r="F22" s="285"/>
      <c r="G22" s="286"/>
      <c r="H22" s="287"/>
      <c r="I22" s="25">
        <f t="shared" si="0"/>
      </c>
      <c r="J22" s="289"/>
      <c r="K22" s="25">
        <f t="shared" si="3"/>
      </c>
      <c r="L22" s="25">
        <f t="shared" si="4"/>
      </c>
      <c r="M22" s="25">
        <f t="shared" si="5"/>
      </c>
      <c r="N22" s="201">
        <f t="shared" si="1"/>
        <v>20</v>
      </c>
      <c r="O22" s="291">
        <v>8</v>
      </c>
      <c r="Q22" s="421">
        <f t="shared" si="2"/>
      </c>
    </row>
    <row r="23" spans="1:18" ht="21" customHeight="1" thickBot="1">
      <c r="A23" s="664" t="s">
        <v>15</v>
      </c>
      <c r="B23" s="665"/>
      <c r="C23" s="665"/>
      <c r="D23" s="665"/>
      <c r="E23" s="665"/>
      <c r="F23" s="665"/>
      <c r="G23" s="665"/>
      <c r="H23" s="665"/>
      <c r="I23" s="665"/>
      <c r="J23" s="238"/>
      <c r="K23" s="22">
        <f>SUM(K13:K22)</f>
        <v>0</v>
      </c>
      <c r="L23" s="22">
        <f>SUM(L13:L22)</f>
        <v>0</v>
      </c>
      <c r="M23" s="27">
        <f>SUM(M13:M22)</f>
        <v>0</v>
      </c>
      <c r="N23" s="239"/>
      <c r="Q23" s="422">
        <f>SUM(Q13:Q22)</f>
        <v>0</v>
      </c>
      <c r="R23" s="240"/>
    </row>
    <row r="24" spans="1:18" ht="13.5" customHeight="1">
      <c r="A24" s="216"/>
      <c r="L24" s="241"/>
      <c r="M24" s="242"/>
      <c r="N24" s="216"/>
      <c r="R24" s="243"/>
    </row>
    <row r="25" spans="2:18" ht="13.5" customHeight="1">
      <c r="B25" s="214" t="s">
        <v>17</v>
      </c>
      <c r="D25" s="244"/>
      <c r="E25" s="1" t="s">
        <v>240</v>
      </c>
      <c r="H25" s="214"/>
      <c r="M25" s="245"/>
      <c r="N25" s="216"/>
      <c r="Q25" s="245"/>
      <c r="R25" s="243"/>
    </row>
    <row r="26" spans="1:18" s="1" customFormat="1" ht="13.5" customHeight="1">
      <c r="A26" s="212"/>
      <c r="B26" s="214" t="s">
        <v>18</v>
      </c>
      <c r="C26" s="214"/>
      <c r="D26" s="214"/>
      <c r="E26" s="1" t="s">
        <v>34</v>
      </c>
      <c r="G26" s="214"/>
      <c r="H26" s="214"/>
      <c r="I26" s="214"/>
      <c r="J26" s="214"/>
      <c r="K26" s="214"/>
      <c r="L26" s="214"/>
      <c r="M26" s="245"/>
      <c r="N26" s="212"/>
      <c r="O26" s="212"/>
      <c r="P26" s="212"/>
      <c r="Q26" s="245"/>
      <c r="R26" s="246"/>
    </row>
    <row r="27" spans="1:18" s="1" customFormat="1" ht="13.5" customHeight="1">
      <c r="A27" s="212"/>
      <c r="B27" s="214" t="s">
        <v>19</v>
      </c>
      <c r="C27" s="214"/>
      <c r="D27" s="214"/>
      <c r="E27" s="1" t="s">
        <v>35</v>
      </c>
      <c r="G27" s="214"/>
      <c r="H27" s="214"/>
      <c r="I27" s="214"/>
      <c r="J27" s="214"/>
      <c r="K27" s="214"/>
      <c r="L27" s="214"/>
      <c r="M27" s="245"/>
      <c r="N27" s="212"/>
      <c r="O27" s="212"/>
      <c r="P27" s="212"/>
      <c r="Q27" s="245"/>
      <c r="R27" s="246"/>
    </row>
    <row r="28" spans="13:17" ht="13.5">
      <c r="M28" s="247"/>
      <c r="Q28" s="247"/>
    </row>
  </sheetData>
  <sheetProtection sheet="1" objects="1" scenarios="1"/>
  <mergeCells count="20">
    <mergeCell ref="A4:E4"/>
    <mergeCell ref="A11:A12"/>
    <mergeCell ref="B11:D11"/>
    <mergeCell ref="F7:H7"/>
    <mergeCell ref="A23:I23"/>
    <mergeCell ref="B19:D19"/>
    <mergeCell ref="B20:D20"/>
    <mergeCell ref="B21:D21"/>
    <mergeCell ref="B22:D22"/>
    <mergeCell ref="B18:D18"/>
    <mergeCell ref="B17:D17"/>
    <mergeCell ref="B14:D14"/>
    <mergeCell ref="O11:O12"/>
    <mergeCell ref="K11:L11"/>
    <mergeCell ref="N11:N12"/>
    <mergeCell ref="B2:D2"/>
    <mergeCell ref="B15:D15"/>
    <mergeCell ref="B13:D13"/>
    <mergeCell ref="B16:D16"/>
    <mergeCell ref="F6:H6"/>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ignoredErrors>
    <ignoredError sqref="Q13:Q23"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4" customWidth="1"/>
    <col min="2" max="4" width="3.7109375" style="214" customWidth="1"/>
    <col min="5" max="5" width="16.421875" style="213" customWidth="1"/>
    <col min="6" max="6" width="16.140625" style="1" customWidth="1"/>
    <col min="7" max="7" width="9.140625" style="214" customWidth="1"/>
    <col min="8" max="8" width="6.421875" style="214" customWidth="1"/>
    <col min="9" max="13" width="15.140625" style="214" customWidth="1"/>
    <col min="14" max="14" width="3.8515625" style="212" customWidth="1"/>
    <col min="15" max="15" width="5.28125" style="212" customWidth="1"/>
    <col min="16" max="16" width="3.57421875" style="212" customWidth="1"/>
    <col min="17" max="16384" width="9.00390625" style="214" customWidth="1"/>
  </cols>
  <sheetData>
    <row r="1" spans="1:18" ht="13.5">
      <c r="A1" s="212"/>
      <c r="H1" s="212"/>
      <c r="Q1" s="215"/>
      <c r="R1" s="215"/>
    </row>
    <row r="2" spans="1:18" ht="13.5">
      <c r="A2" s="212"/>
      <c r="B2" s="655" t="s">
        <v>172</v>
      </c>
      <c r="C2" s="655"/>
      <c r="D2" s="655"/>
      <c r="H2" s="212"/>
      <c r="Q2" s="215"/>
      <c r="R2" s="215"/>
    </row>
    <row r="3" spans="1:18" ht="13.5">
      <c r="A3" s="212"/>
      <c r="H3" s="212"/>
      <c r="Q3" s="215"/>
      <c r="R3" s="215"/>
    </row>
    <row r="4" spans="1:6" ht="13.5" customHeight="1">
      <c r="A4" s="656" t="s">
        <v>106</v>
      </c>
      <c r="B4" s="656"/>
      <c r="C4" s="656"/>
      <c r="D4" s="656"/>
      <c r="E4" s="656"/>
      <c r="F4" s="212"/>
    </row>
    <row r="5" spans="1:16" ht="13.5" customHeight="1">
      <c r="A5" s="216"/>
      <c r="B5" s="216"/>
      <c r="C5" s="216"/>
      <c r="D5" s="216"/>
      <c r="E5" s="217"/>
      <c r="F5" s="212"/>
      <c r="N5" s="216"/>
      <c r="P5" s="216"/>
    </row>
    <row r="6" spans="1:16" ht="13.5" customHeight="1">
      <c r="A6" s="216"/>
      <c r="B6" s="218" t="s">
        <v>138</v>
      </c>
      <c r="C6" s="219"/>
      <c r="D6" s="220"/>
      <c r="E6" s="221"/>
      <c r="F6" s="648" t="s">
        <v>16</v>
      </c>
      <c r="G6" s="649"/>
      <c r="H6" s="650"/>
      <c r="N6" s="216"/>
      <c r="P6" s="216"/>
    </row>
    <row r="7" spans="1:16" ht="13.5" customHeight="1">
      <c r="A7" s="216"/>
      <c r="B7" s="216"/>
      <c r="C7" s="216"/>
      <c r="D7" s="216"/>
      <c r="E7" s="217"/>
      <c r="F7" s="659" t="s">
        <v>30</v>
      </c>
      <c r="G7" s="660"/>
      <c r="H7" s="661"/>
      <c r="N7" s="216"/>
      <c r="P7" s="216"/>
    </row>
    <row r="8" spans="1:16" ht="13.5" customHeight="1">
      <c r="A8" s="216"/>
      <c r="B8" s="216"/>
      <c r="C8" s="216"/>
      <c r="D8" s="216"/>
      <c r="E8" s="217"/>
      <c r="F8" s="212"/>
      <c r="N8" s="216"/>
      <c r="O8" s="222"/>
      <c r="P8" s="216"/>
    </row>
    <row r="9" spans="1:16" ht="13.5" customHeight="1">
      <c r="A9" s="244"/>
      <c r="F9" s="212"/>
      <c r="I9" s="223" t="s">
        <v>33</v>
      </c>
      <c r="J9" s="1">
        <f>IF('基本情報入力（使い方）'!$C$12="","",'基本情報入力（使い方）'!$C$12)</f>
      </c>
      <c r="K9" s="223"/>
      <c r="L9" s="1"/>
      <c r="N9" s="216"/>
      <c r="P9" s="216"/>
    </row>
    <row r="10" spans="1:16" ht="13.5" customHeight="1" thickBot="1">
      <c r="A10" s="244"/>
      <c r="F10" s="212"/>
      <c r="M10" s="223" t="s">
        <v>20</v>
      </c>
      <c r="N10" s="214"/>
      <c r="O10" s="223"/>
      <c r="P10" s="216"/>
    </row>
    <row r="11" spans="1:16" ht="27" customHeight="1">
      <c r="A11" s="657" t="s">
        <v>2</v>
      </c>
      <c r="B11" s="646" t="s">
        <v>3</v>
      </c>
      <c r="C11" s="646"/>
      <c r="D11" s="647"/>
      <c r="E11" s="224" t="s">
        <v>4</v>
      </c>
      <c r="F11" s="225" t="s">
        <v>5</v>
      </c>
      <c r="G11" s="225" t="s">
        <v>6</v>
      </c>
      <c r="H11" s="225" t="s">
        <v>7</v>
      </c>
      <c r="I11" s="225" t="s">
        <v>1</v>
      </c>
      <c r="J11" s="225" t="s">
        <v>1</v>
      </c>
      <c r="K11" s="674" t="s">
        <v>235</v>
      </c>
      <c r="L11" s="647"/>
      <c r="M11" s="226" t="s">
        <v>8</v>
      </c>
      <c r="N11" s="662" t="s">
        <v>2</v>
      </c>
      <c r="O11" s="670" t="s">
        <v>39</v>
      </c>
      <c r="P11" s="248"/>
    </row>
    <row r="12" spans="1:16" ht="42" customHeight="1" thickBot="1">
      <c r="A12" s="658"/>
      <c r="B12" s="227" t="s">
        <v>9</v>
      </c>
      <c r="C12" s="227" t="s">
        <v>10</v>
      </c>
      <c r="D12" s="228" t="s">
        <v>11</v>
      </c>
      <c r="E12" s="229"/>
      <c r="F12" s="230"/>
      <c r="G12" s="231"/>
      <c r="H12" s="231"/>
      <c r="I12" s="231" t="s">
        <v>12</v>
      </c>
      <c r="J12" s="231" t="s">
        <v>23</v>
      </c>
      <c r="K12" s="231" t="s">
        <v>13</v>
      </c>
      <c r="L12" s="232" t="s">
        <v>22</v>
      </c>
      <c r="M12" s="232" t="s">
        <v>14</v>
      </c>
      <c r="N12" s="663"/>
      <c r="O12" s="671"/>
      <c r="P12" s="248"/>
    </row>
    <row r="13" spans="1:16" ht="61.5" customHeight="1">
      <c r="A13" s="249">
        <v>1</v>
      </c>
      <c r="B13" s="672"/>
      <c r="C13" s="673"/>
      <c r="D13" s="673"/>
      <c r="E13" s="278"/>
      <c r="F13" s="279"/>
      <c r="G13" s="280"/>
      <c r="H13" s="281"/>
      <c r="I13" s="23">
        <f>IF(J13="","",ROUNDDOWN(J13*(1+O13/100),0))</f>
      </c>
      <c r="J13" s="288"/>
      <c r="K13" s="23">
        <f>IF(L13="","",ROUNDDOWN(L13*(1+O13/100),0))</f>
      </c>
      <c r="L13" s="23">
        <f>IF(OR(J13="",G13=""),"",ROUNDDOWN(J13*G13,0))</f>
      </c>
      <c r="M13" s="195">
        <f>L13</f>
      </c>
      <c r="N13" s="250">
        <v>1</v>
      </c>
      <c r="O13" s="302">
        <v>8</v>
      </c>
      <c r="P13" s="214"/>
    </row>
    <row r="14" spans="1:16" ht="61.5" customHeight="1">
      <c r="A14" s="251">
        <v>2</v>
      </c>
      <c r="B14" s="651"/>
      <c r="C14" s="652"/>
      <c r="D14" s="652"/>
      <c r="E14" s="300"/>
      <c r="F14" s="283"/>
      <c r="G14" s="280"/>
      <c r="H14" s="281"/>
      <c r="I14" s="23">
        <f aca="true" t="shared" si="0" ref="I14:I22">IF(J14="","",ROUNDDOWN(J14*(1+O14/100),0))</f>
      </c>
      <c r="J14" s="288"/>
      <c r="K14" s="23">
        <f aca="true" t="shared" si="1" ref="K14:K22">IF(L14="","",ROUNDDOWN(L14*(1+O14/100),0))</f>
      </c>
      <c r="L14" s="23">
        <f aca="true" t="shared" si="2" ref="L14:L22">IF(OR(J14="",G14=""),"",ROUNDDOWN(J14*G14,0))</f>
      </c>
      <c r="M14" s="195">
        <f aca="true" t="shared" si="3" ref="M14:M22">L14</f>
      </c>
      <c r="N14" s="252">
        <v>2</v>
      </c>
      <c r="O14" s="302">
        <v>8</v>
      </c>
      <c r="P14" s="248"/>
    </row>
    <row r="15" spans="1:16" ht="61.5" customHeight="1">
      <c r="A15" s="249">
        <v>3</v>
      </c>
      <c r="B15" s="651"/>
      <c r="C15" s="652"/>
      <c r="D15" s="652"/>
      <c r="E15" s="300"/>
      <c r="F15" s="283"/>
      <c r="G15" s="280"/>
      <c r="H15" s="281"/>
      <c r="I15" s="23">
        <f t="shared" si="0"/>
      </c>
      <c r="J15" s="288"/>
      <c r="K15" s="23">
        <f t="shared" si="1"/>
      </c>
      <c r="L15" s="23">
        <f t="shared" si="2"/>
      </c>
      <c r="M15" s="24">
        <f t="shared" si="3"/>
      </c>
      <c r="N15" s="250">
        <v>3</v>
      </c>
      <c r="O15" s="302">
        <v>8</v>
      </c>
      <c r="P15" s="248"/>
    </row>
    <row r="16" spans="1:16" s="235" customFormat="1" ht="61.5" customHeight="1">
      <c r="A16" s="253">
        <v>4</v>
      </c>
      <c r="B16" s="651"/>
      <c r="C16" s="652"/>
      <c r="D16" s="652"/>
      <c r="E16" s="300"/>
      <c r="F16" s="283"/>
      <c r="G16" s="280"/>
      <c r="H16" s="281"/>
      <c r="I16" s="23">
        <f t="shared" si="0"/>
      </c>
      <c r="J16" s="288"/>
      <c r="K16" s="23">
        <f t="shared" si="1"/>
      </c>
      <c r="L16" s="23">
        <f t="shared" si="2"/>
      </c>
      <c r="M16" s="24">
        <f t="shared" si="3"/>
      </c>
      <c r="N16" s="254">
        <v>4</v>
      </c>
      <c r="O16" s="302">
        <v>8</v>
      </c>
      <c r="P16" s="255"/>
    </row>
    <row r="17" spans="1:16" s="235" customFormat="1" ht="61.5" customHeight="1">
      <c r="A17" s="256">
        <v>5</v>
      </c>
      <c r="B17" s="651"/>
      <c r="C17" s="652"/>
      <c r="D17" s="652"/>
      <c r="E17" s="300"/>
      <c r="F17" s="283"/>
      <c r="G17" s="280"/>
      <c r="H17" s="281"/>
      <c r="I17" s="23">
        <f t="shared" si="0"/>
      </c>
      <c r="J17" s="288"/>
      <c r="K17" s="23">
        <f t="shared" si="1"/>
      </c>
      <c r="L17" s="23">
        <f t="shared" si="2"/>
      </c>
      <c r="M17" s="24">
        <f t="shared" si="3"/>
      </c>
      <c r="N17" s="257">
        <v>5</v>
      </c>
      <c r="O17" s="302">
        <v>8</v>
      </c>
      <c r="P17" s="255"/>
    </row>
    <row r="18" spans="1:16" ht="61.5" customHeight="1">
      <c r="A18" s="251">
        <v>6</v>
      </c>
      <c r="B18" s="651"/>
      <c r="C18" s="652"/>
      <c r="D18" s="652"/>
      <c r="E18" s="300"/>
      <c r="F18" s="283"/>
      <c r="G18" s="280"/>
      <c r="H18" s="281"/>
      <c r="I18" s="23">
        <f t="shared" si="0"/>
      </c>
      <c r="J18" s="288"/>
      <c r="K18" s="23">
        <f t="shared" si="1"/>
      </c>
      <c r="L18" s="23">
        <f t="shared" si="2"/>
      </c>
      <c r="M18" s="24">
        <f t="shared" si="3"/>
      </c>
      <c r="N18" s="252">
        <v>6</v>
      </c>
      <c r="O18" s="302">
        <v>8</v>
      </c>
      <c r="P18" s="248"/>
    </row>
    <row r="19" spans="1:16" ht="61.5" customHeight="1">
      <c r="A19" s="249">
        <v>7</v>
      </c>
      <c r="B19" s="651"/>
      <c r="C19" s="652"/>
      <c r="D19" s="652"/>
      <c r="E19" s="300"/>
      <c r="F19" s="284"/>
      <c r="G19" s="280"/>
      <c r="H19" s="281"/>
      <c r="I19" s="23">
        <f t="shared" si="0"/>
      </c>
      <c r="J19" s="288"/>
      <c r="K19" s="23">
        <f t="shared" si="1"/>
      </c>
      <c r="L19" s="23">
        <f t="shared" si="2"/>
      </c>
      <c r="M19" s="24">
        <f t="shared" si="3"/>
      </c>
      <c r="N19" s="250">
        <v>7</v>
      </c>
      <c r="O19" s="302">
        <v>8</v>
      </c>
      <c r="P19" s="248"/>
    </row>
    <row r="20" spans="1:16" ht="61.5" customHeight="1">
      <c r="A20" s="251">
        <v>8</v>
      </c>
      <c r="B20" s="651"/>
      <c r="C20" s="652"/>
      <c r="D20" s="652"/>
      <c r="E20" s="300"/>
      <c r="F20" s="283"/>
      <c r="G20" s="280"/>
      <c r="H20" s="281"/>
      <c r="I20" s="23">
        <f t="shared" si="0"/>
      </c>
      <c r="J20" s="288"/>
      <c r="K20" s="23">
        <f t="shared" si="1"/>
      </c>
      <c r="L20" s="23">
        <f t="shared" si="2"/>
      </c>
      <c r="M20" s="24">
        <f t="shared" si="3"/>
      </c>
      <c r="N20" s="252">
        <v>8</v>
      </c>
      <c r="O20" s="302">
        <v>8</v>
      </c>
      <c r="P20" s="248"/>
    </row>
    <row r="21" spans="1:16" ht="61.5" customHeight="1">
      <c r="A21" s="249">
        <v>9</v>
      </c>
      <c r="B21" s="651"/>
      <c r="C21" s="652"/>
      <c r="D21" s="652"/>
      <c r="E21" s="300"/>
      <c r="F21" s="283"/>
      <c r="G21" s="280"/>
      <c r="H21" s="281"/>
      <c r="I21" s="23">
        <f t="shared" si="0"/>
      </c>
      <c r="J21" s="288"/>
      <c r="K21" s="23">
        <f t="shared" si="1"/>
      </c>
      <c r="L21" s="23">
        <f t="shared" si="2"/>
      </c>
      <c r="M21" s="24">
        <f t="shared" si="3"/>
      </c>
      <c r="N21" s="250">
        <v>9</v>
      </c>
      <c r="O21" s="302">
        <v>8</v>
      </c>
      <c r="P21" s="248"/>
    </row>
    <row r="22" spans="1:16" ht="61.5" customHeight="1" thickBot="1">
      <c r="A22" s="258">
        <v>10</v>
      </c>
      <c r="B22" s="666"/>
      <c r="C22" s="667"/>
      <c r="D22" s="667"/>
      <c r="E22" s="301"/>
      <c r="F22" s="285"/>
      <c r="G22" s="286"/>
      <c r="H22" s="287"/>
      <c r="I22" s="25">
        <f t="shared" si="0"/>
      </c>
      <c r="J22" s="289"/>
      <c r="K22" s="25">
        <f t="shared" si="1"/>
      </c>
      <c r="L22" s="25">
        <f t="shared" si="2"/>
      </c>
      <c r="M22" s="25">
        <f t="shared" si="3"/>
      </c>
      <c r="N22" s="259">
        <v>10</v>
      </c>
      <c r="O22" s="303">
        <v>8</v>
      </c>
      <c r="P22" s="248"/>
    </row>
    <row r="23" spans="1:16" ht="21" customHeight="1" thickBot="1">
      <c r="A23" s="664" t="s">
        <v>15</v>
      </c>
      <c r="B23" s="665"/>
      <c r="C23" s="665"/>
      <c r="D23" s="665"/>
      <c r="E23" s="665"/>
      <c r="F23" s="665"/>
      <c r="G23" s="665"/>
      <c r="H23" s="665"/>
      <c r="I23" s="665"/>
      <c r="J23" s="238"/>
      <c r="K23" s="22">
        <f>SUM(K13:K22)</f>
        <v>0</v>
      </c>
      <c r="L23" s="22">
        <f>SUM(L13:L22)</f>
        <v>0</v>
      </c>
      <c r="M23" s="27">
        <f>SUM(M13:M22)</f>
        <v>0</v>
      </c>
      <c r="N23" s="239"/>
      <c r="P23" s="239"/>
    </row>
    <row r="24" spans="1:16" ht="13.5" customHeight="1">
      <c r="A24" s="244"/>
      <c r="L24" s="241"/>
      <c r="M24" s="242"/>
      <c r="N24" s="216"/>
      <c r="P24" s="216"/>
    </row>
    <row r="25" spans="2:16" ht="13.5" customHeight="1">
      <c r="B25" s="214" t="s">
        <v>17</v>
      </c>
      <c r="D25" s="244"/>
      <c r="E25" s="1" t="s">
        <v>240</v>
      </c>
      <c r="N25" s="216"/>
      <c r="P25" s="216"/>
    </row>
    <row r="26" spans="1:16" s="1" customFormat="1" ht="13.5" customHeight="1">
      <c r="A26" s="214"/>
      <c r="B26" s="214" t="s">
        <v>18</v>
      </c>
      <c r="C26" s="214"/>
      <c r="D26" s="214"/>
      <c r="E26" s="1" t="s">
        <v>34</v>
      </c>
      <c r="G26" s="214"/>
      <c r="H26" s="214"/>
      <c r="I26" s="214"/>
      <c r="J26" s="214"/>
      <c r="K26" s="214"/>
      <c r="L26" s="214"/>
      <c r="M26" s="214"/>
      <c r="N26" s="212"/>
      <c r="O26" s="212"/>
      <c r="P26" s="212"/>
    </row>
    <row r="27" spans="1:16" s="1" customFormat="1" ht="13.5" customHeight="1">
      <c r="A27" s="214"/>
      <c r="B27" s="214" t="s">
        <v>19</v>
      </c>
      <c r="C27" s="214"/>
      <c r="D27" s="214"/>
      <c r="E27" s="1" t="s">
        <v>35</v>
      </c>
      <c r="G27" s="214"/>
      <c r="H27" s="214"/>
      <c r="I27" s="214"/>
      <c r="J27" s="214"/>
      <c r="K27" s="214"/>
      <c r="L27" s="214"/>
      <c r="M27" s="214"/>
      <c r="N27" s="212"/>
      <c r="O27" s="212"/>
      <c r="P27" s="212"/>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4" customWidth="1"/>
    <col min="2" max="4" width="3.7109375" style="214" customWidth="1"/>
    <col min="5" max="5" width="16.421875" style="1" customWidth="1"/>
    <col min="6" max="6" width="16.140625" style="1" customWidth="1"/>
    <col min="7" max="7" width="9.140625" style="214" customWidth="1"/>
    <col min="8" max="8" width="6.421875" style="214" customWidth="1"/>
    <col min="9" max="13" width="15.140625" style="214" customWidth="1"/>
    <col min="14" max="14" width="3.8515625" style="212" customWidth="1"/>
    <col min="15" max="15" width="5.28125" style="212" customWidth="1"/>
    <col min="16" max="16384" width="9.00390625" style="214" customWidth="1"/>
  </cols>
  <sheetData>
    <row r="1" spans="1:18" ht="13.5">
      <c r="A1" s="212"/>
      <c r="E1" s="213"/>
      <c r="H1" s="212"/>
      <c r="P1" s="212"/>
      <c r="Q1" s="215"/>
      <c r="R1" s="215"/>
    </row>
    <row r="2" spans="1:18" ht="13.5">
      <c r="A2" s="212"/>
      <c r="B2" s="655" t="s">
        <v>172</v>
      </c>
      <c r="C2" s="655"/>
      <c r="D2" s="655"/>
      <c r="E2" s="213"/>
      <c r="H2" s="212"/>
      <c r="P2" s="212"/>
      <c r="Q2" s="215"/>
      <c r="R2" s="215"/>
    </row>
    <row r="3" spans="1:18" ht="13.5">
      <c r="A3" s="212"/>
      <c r="E3" s="213"/>
      <c r="H3" s="212"/>
      <c r="P3" s="212"/>
      <c r="Q3" s="215"/>
      <c r="R3" s="215"/>
    </row>
    <row r="4" spans="1:6" ht="13.5" customHeight="1">
      <c r="A4" s="656" t="s">
        <v>106</v>
      </c>
      <c r="B4" s="656"/>
      <c r="C4" s="656"/>
      <c r="D4" s="656"/>
      <c r="E4" s="656"/>
      <c r="F4" s="212"/>
    </row>
    <row r="5" spans="1:14" ht="13.5" customHeight="1">
      <c r="A5" s="216"/>
      <c r="B5" s="216"/>
      <c r="C5" s="216"/>
      <c r="D5" s="216"/>
      <c r="E5" s="260"/>
      <c r="F5" s="212"/>
      <c r="N5" s="216"/>
    </row>
    <row r="6" spans="1:14" ht="13.5" customHeight="1">
      <c r="A6" s="216"/>
      <c r="B6" s="218" t="s">
        <v>138</v>
      </c>
      <c r="C6" s="219"/>
      <c r="D6" s="220"/>
      <c r="E6" s="221"/>
      <c r="F6" s="648" t="s">
        <v>16</v>
      </c>
      <c r="G6" s="649"/>
      <c r="H6" s="650"/>
      <c r="N6" s="216"/>
    </row>
    <row r="7" spans="1:14" ht="13.5" customHeight="1">
      <c r="A7" s="216"/>
      <c r="B7" s="216"/>
      <c r="C7" s="216"/>
      <c r="D7" s="216"/>
      <c r="E7" s="260"/>
      <c r="F7" s="659" t="s">
        <v>82</v>
      </c>
      <c r="G7" s="660"/>
      <c r="H7" s="661"/>
      <c r="N7" s="216"/>
    </row>
    <row r="8" spans="1:15" ht="13.5" customHeight="1">
      <c r="A8" s="216"/>
      <c r="B8" s="216"/>
      <c r="C8" s="216"/>
      <c r="D8" s="216"/>
      <c r="E8" s="260"/>
      <c r="F8" s="212"/>
      <c r="N8" s="216"/>
      <c r="O8" s="222"/>
    </row>
    <row r="9" spans="1:14" ht="13.5" customHeight="1">
      <c r="A9" s="244"/>
      <c r="F9" s="212"/>
      <c r="I9" s="223" t="s">
        <v>33</v>
      </c>
      <c r="J9" s="1">
        <f>IF('基本情報入力（使い方）'!$C$12="","",'基本情報入力（使い方）'!$C$12)</f>
      </c>
      <c r="K9" s="223"/>
      <c r="L9" s="1"/>
      <c r="N9" s="216"/>
    </row>
    <row r="10" spans="1:15" ht="13.5" customHeight="1" thickBot="1">
      <c r="A10" s="244"/>
      <c r="F10" s="212"/>
      <c r="M10" s="223" t="s">
        <v>20</v>
      </c>
      <c r="N10" s="214"/>
      <c r="O10" s="223"/>
    </row>
    <row r="11" spans="1:15" ht="27" customHeight="1">
      <c r="A11" s="657" t="s">
        <v>2</v>
      </c>
      <c r="B11" s="646" t="s">
        <v>3</v>
      </c>
      <c r="C11" s="646"/>
      <c r="D11" s="647"/>
      <c r="E11" s="225" t="s">
        <v>4</v>
      </c>
      <c r="F11" s="225" t="s">
        <v>5</v>
      </c>
      <c r="G11" s="225" t="s">
        <v>6</v>
      </c>
      <c r="H11" s="225" t="s">
        <v>7</v>
      </c>
      <c r="I11" s="225" t="s">
        <v>1</v>
      </c>
      <c r="J11" s="225" t="s">
        <v>1</v>
      </c>
      <c r="K11" s="674" t="s">
        <v>235</v>
      </c>
      <c r="L11" s="647"/>
      <c r="M11" s="225" t="s">
        <v>8</v>
      </c>
      <c r="N11" s="662" t="s">
        <v>2</v>
      </c>
      <c r="O11" s="670" t="s">
        <v>39</v>
      </c>
    </row>
    <row r="12" spans="1:15" ht="42" customHeight="1" thickBot="1">
      <c r="A12" s="658"/>
      <c r="B12" s="227" t="s">
        <v>9</v>
      </c>
      <c r="C12" s="227" t="s">
        <v>10</v>
      </c>
      <c r="D12" s="228" t="s">
        <v>11</v>
      </c>
      <c r="E12" s="261"/>
      <c r="F12" s="230"/>
      <c r="G12" s="231"/>
      <c r="H12" s="231"/>
      <c r="I12" s="231" t="s">
        <v>12</v>
      </c>
      <c r="J12" s="231" t="s">
        <v>23</v>
      </c>
      <c r="K12" s="231" t="s">
        <v>13</v>
      </c>
      <c r="L12" s="232" t="s">
        <v>22</v>
      </c>
      <c r="M12" s="231" t="s">
        <v>14</v>
      </c>
      <c r="N12" s="663"/>
      <c r="O12" s="671"/>
    </row>
    <row r="13" spans="1:15" ht="61.5" customHeight="1">
      <c r="A13" s="249">
        <v>1</v>
      </c>
      <c r="B13" s="672"/>
      <c r="C13" s="673"/>
      <c r="D13" s="673"/>
      <c r="E13" s="304"/>
      <c r="F13" s="278"/>
      <c r="G13" s="280"/>
      <c r="H13" s="281"/>
      <c r="I13" s="23">
        <f>IF(J13="","",ROUNDDOWN(J13*(1+O13/100),0))</f>
      </c>
      <c r="J13" s="305"/>
      <c r="K13" s="23">
        <f>IF(L13="","",ROUNDDOWN(L13*(1+O13/100),0))</f>
      </c>
      <c r="L13" s="23">
        <f>IF(OR(J13="",G13=""),"",ROUNDDOWN(J13*G13,0))</f>
      </c>
      <c r="M13" s="195">
        <f>L13</f>
      </c>
      <c r="N13" s="262">
        <v>1</v>
      </c>
      <c r="O13" s="290">
        <v>8</v>
      </c>
    </row>
    <row r="14" spans="1:15" ht="61.5" customHeight="1">
      <c r="A14" s="251">
        <v>2</v>
      </c>
      <c r="B14" s="651"/>
      <c r="C14" s="652"/>
      <c r="D14" s="652"/>
      <c r="E14" s="300"/>
      <c r="F14" s="283"/>
      <c r="G14" s="280"/>
      <c r="H14" s="281"/>
      <c r="I14" s="23">
        <f aca="true" t="shared" si="0" ref="I14:I22">IF(J14="","",ROUNDDOWN(J14*(1+O14/100),0))</f>
      </c>
      <c r="J14" s="288"/>
      <c r="K14" s="23">
        <f aca="true" t="shared" si="1" ref="K14:K22">IF(L14="","",ROUNDDOWN(L14*(1+O14/100),0))</f>
      </c>
      <c r="L14" s="23">
        <f aca="true" t="shared" si="2" ref="L14:L22">IF(OR(J14="",G14=""),"",ROUNDDOWN(J14*G14,0))</f>
      </c>
      <c r="M14" s="195">
        <f aca="true" t="shared" si="3" ref="M14:M22">L14</f>
      </c>
      <c r="N14" s="263">
        <v>2</v>
      </c>
      <c r="O14" s="290">
        <v>8</v>
      </c>
    </row>
    <row r="15" spans="1:15" ht="61.5" customHeight="1">
      <c r="A15" s="251">
        <v>3</v>
      </c>
      <c r="B15" s="651"/>
      <c r="C15" s="652"/>
      <c r="D15" s="652"/>
      <c r="E15" s="300"/>
      <c r="F15" s="283"/>
      <c r="G15" s="280"/>
      <c r="H15" s="281"/>
      <c r="I15" s="23">
        <f t="shared" si="0"/>
      </c>
      <c r="J15" s="288"/>
      <c r="K15" s="23">
        <f t="shared" si="1"/>
      </c>
      <c r="L15" s="23">
        <f t="shared" si="2"/>
      </c>
      <c r="M15" s="24">
        <f t="shared" si="3"/>
      </c>
      <c r="N15" s="262">
        <v>3</v>
      </c>
      <c r="O15" s="290">
        <v>8</v>
      </c>
    </row>
    <row r="16" spans="1:15" ht="61.5" customHeight="1">
      <c r="A16" s="251">
        <v>4</v>
      </c>
      <c r="B16" s="651"/>
      <c r="C16" s="652"/>
      <c r="D16" s="652"/>
      <c r="E16" s="300"/>
      <c r="F16" s="283"/>
      <c r="G16" s="280"/>
      <c r="H16" s="281"/>
      <c r="I16" s="23">
        <f t="shared" si="0"/>
      </c>
      <c r="J16" s="288"/>
      <c r="K16" s="23">
        <f t="shared" si="1"/>
      </c>
      <c r="L16" s="23">
        <f t="shared" si="2"/>
      </c>
      <c r="M16" s="24">
        <f t="shared" si="3"/>
      </c>
      <c r="N16" s="263">
        <v>4</v>
      </c>
      <c r="O16" s="290">
        <v>8</v>
      </c>
    </row>
    <row r="17" spans="1:15" ht="61.5" customHeight="1">
      <c r="A17" s="251">
        <v>5</v>
      </c>
      <c r="B17" s="651"/>
      <c r="C17" s="652"/>
      <c r="D17" s="652"/>
      <c r="E17" s="300"/>
      <c r="F17" s="283"/>
      <c r="G17" s="280"/>
      <c r="H17" s="281"/>
      <c r="I17" s="23">
        <f t="shared" si="0"/>
      </c>
      <c r="J17" s="288"/>
      <c r="K17" s="23">
        <f t="shared" si="1"/>
      </c>
      <c r="L17" s="23">
        <f t="shared" si="2"/>
      </c>
      <c r="M17" s="24">
        <f t="shared" si="3"/>
      </c>
      <c r="N17" s="262">
        <v>5</v>
      </c>
      <c r="O17" s="290">
        <v>8</v>
      </c>
    </row>
    <row r="18" spans="1:15" ht="61.5" customHeight="1">
      <c r="A18" s="251">
        <v>6</v>
      </c>
      <c r="B18" s="651"/>
      <c r="C18" s="652"/>
      <c r="D18" s="652"/>
      <c r="E18" s="300"/>
      <c r="F18" s="283"/>
      <c r="G18" s="280"/>
      <c r="H18" s="281"/>
      <c r="I18" s="23">
        <f t="shared" si="0"/>
      </c>
      <c r="J18" s="288"/>
      <c r="K18" s="23">
        <f t="shared" si="1"/>
      </c>
      <c r="L18" s="23">
        <f t="shared" si="2"/>
      </c>
      <c r="M18" s="24">
        <f t="shared" si="3"/>
      </c>
      <c r="N18" s="263">
        <v>6</v>
      </c>
      <c r="O18" s="290">
        <v>8</v>
      </c>
    </row>
    <row r="19" spans="1:15" ht="61.5" customHeight="1">
      <c r="A19" s="251">
        <v>7</v>
      </c>
      <c r="B19" s="651"/>
      <c r="C19" s="652"/>
      <c r="D19" s="652"/>
      <c r="E19" s="300"/>
      <c r="F19" s="284"/>
      <c r="G19" s="280"/>
      <c r="H19" s="281"/>
      <c r="I19" s="23">
        <f t="shared" si="0"/>
      </c>
      <c r="J19" s="288"/>
      <c r="K19" s="23">
        <f t="shared" si="1"/>
      </c>
      <c r="L19" s="23">
        <f t="shared" si="2"/>
      </c>
      <c r="M19" s="24">
        <f t="shared" si="3"/>
      </c>
      <c r="N19" s="262">
        <v>7</v>
      </c>
      <c r="O19" s="290">
        <v>8</v>
      </c>
    </row>
    <row r="20" spans="1:15" ht="61.5" customHeight="1">
      <c r="A20" s="251">
        <v>8</v>
      </c>
      <c r="B20" s="651"/>
      <c r="C20" s="652"/>
      <c r="D20" s="652"/>
      <c r="E20" s="300"/>
      <c r="F20" s="283"/>
      <c r="G20" s="280"/>
      <c r="H20" s="281"/>
      <c r="I20" s="23">
        <f t="shared" si="0"/>
      </c>
      <c r="J20" s="288"/>
      <c r="K20" s="23">
        <f t="shared" si="1"/>
      </c>
      <c r="L20" s="23">
        <f t="shared" si="2"/>
      </c>
      <c r="M20" s="24">
        <f t="shared" si="3"/>
      </c>
      <c r="N20" s="263">
        <v>8</v>
      </c>
      <c r="O20" s="290">
        <v>8</v>
      </c>
    </row>
    <row r="21" spans="1:15" ht="61.5" customHeight="1">
      <c r="A21" s="251">
        <v>9</v>
      </c>
      <c r="B21" s="651"/>
      <c r="C21" s="652"/>
      <c r="D21" s="652"/>
      <c r="E21" s="300"/>
      <c r="F21" s="283"/>
      <c r="G21" s="280"/>
      <c r="H21" s="281"/>
      <c r="I21" s="23">
        <f t="shared" si="0"/>
      </c>
      <c r="J21" s="288"/>
      <c r="K21" s="23">
        <f t="shared" si="1"/>
      </c>
      <c r="L21" s="23">
        <f t="shared" si="2"/>
      </c>
      <c r="M21" s="24">
        <f t="shared" si="3"/>
      </c>
      <c r="N21" s="262">
        <v>9</v>
      </c>
      <c r="O21" s="290">
        <v>8</v>
      </c>
    </row>
    <row r="22" spans="1:15" ht="61.5" customHeight="1" thickBot="1">
      <c r="A22" s="258">
        <v>10</v>
      </c>
      <c r="B22" s="666"/>
      <c r="C22" s="667"/>
      <c r="D22" s="667"/>
      <c r="E22" s="301"/>
      <c r="F22" s="285"/>
      <c r="G22" s="286"/>
      <c r="H22" s="287"/>
      <c r="I22" s="25">
        <f t="shared" si="0"/>
      </c>
      <c r="J22" s="289"/>
      <c r="K22" s="25">
        <f t="shared" si="1"/>
      </c>
      <c r="L22" s="25">
        <f t="shared" si="2"/>
      </c>
      <c r="M22" s="25">
        <f t="shared" si="3"/>
      </c>
      <c r="N22" s="264">
        <v>10</v>
      </c>
      <c r="O22" s="291">
        <v>8</v>
      </c>
    </row>
    <row r="23" spans="1:14" ht="21" customHeight="1" thickBot="1">
      <c r="A23" s="664" t="s">
        <v>15</v>
      </c>
      <c r="B23" s="665"/>
      <c r="C23" s="665"/>
      <c r="D23" s="665"/>
      <c r="E23" s="665"/>
      <c r="F23" s="665"/>
      <c r="G23" s="665"/>
      <c r="H23" s="665"/>
      <c r="I23" s="665"/>
      <c r="J23" s="238"/>
      <c r="K23" s="22">
        <f>SUM(K13:K22)</f>
        <v>0</v>
      </c>
      <c r="L23" s="22">
        <f>SUM(L13:L22)</f>
        <v>0</v>
      </c>
      <c r="M23" s="21">
        <f>SUM(M13:M22)</f>
        <v>0</v>
      </c>
      <c r="N23" s="239"/>
    </row>
    <row r="24" spans="1:14" ht="13.5" customHeight="1">
      <c r="A24" s="244"/>
      <c r="L24" s="241"/>
      <c r="M24" s="242"/>
      <c r="N24" s="216"/>
    </row>
    <row r="25" spans="1:14" ht="13.5" customHeight="1">
      <c r="A25" s="244"/>
      <c r="B25" s="214" t="s">
        <v>17</v>
      </c>
      <c r="D25" s="244"/>
      <c r="E25" s="1" t="s">
        <v>240</v>
      </c>
      <c r="N25" s="216"/>
    </row>
    <row r="26" spans="2:5" ht="13.5" customHeight="1">
      <c r="B26" s="214" t="s">
        <v>18</v>
      </c>
      <c r="E26" s="1" t="s">
        <v>34</v>
      </c>
    </row>
    <row r="27" spans="2:5" ht="13.5" customHeight="1">
      <c r="B27" s="214" t="s">
        <v>19</v>
      </c>
      <c r="E27" s="1" t="s">
        <v>35</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2018-10-26T07:19:33Z</cp:lastPrinted>
  <dcterms:created xsi:type="dcterms:W3CDTF">2013-05-03T10:01:41Z</dcterms:created>
  <dcterms:modified xsi:type="dcterms:W3CDTF">2018-11-01T04:19:06Z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