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075" tabRatio="726" activeTab="0"/>
  </bookViews>
  <sheets>
    <sheet name="目次" sheetId="1" r:id="rId1"/>
    <sheet name="連携体全体の経費配分表（企業間データ活用型）" sheetId="2" r:id="rId2"/>
    <sheet name="連携体全体の経費一覧表（地域経済牽引型）" sheetId="3" r:id="rId3"/>
    <sheet name="基本情報入力（使い方）" sheetId="4" r:id="rId4"/>
    <sheet name="設定" sheetId="5" state="hidden" r:id="rId5"/>
    <sheet name="経費明細表" sheetId="6" r:id="rId6"/>
    <sheet name="機械装置費（単価50万円以上）" sheetId="7" r:id="rId7"/>
    <sheet name="機械装置費（単価50万円未満）" sheetId="8" r:id="rId8"/>
    <sheet name="技術導入費" sheetId="9" r:id="rId9"/>
    <sheet name="専門家経費" sheetId="10" r:id="rId10"/>
    <sheet name="運搬費" sheetId="11" r:id="rId11"/>
    <sheet name="クラウド利用費" sheetId="12" r:id="rId12"/>
  </sheets>
  <externalReferences>
    <externalReference r:id="rId15"/>
  </externalReferences>
  <definedNames>
    <definedName name="_xlfn.IFERROR" hidden="1">#NAME?</definedName>
    <definedName name="_xlfn.SHEETS" hidden="1">#NAME?</definedName>
    <definedName name="_xlfn.SUMIFS" hidden="1">#NAME?</definedName>
    <definedName name="_xlnm.Print_Area" localSheetId="11">'クラウド利用費'!$A$4:$L$37</definedName>
    <definedName name="_xlnm.Print_Area" localSheetId="10">'運搬費'!$A$4:$L$37</definedName>
    <definedName name="_xlnm.Print_Area" localSheetId="6">'機械装置費（単価50万円以上）'!$A$4:$L$37</definedName>
    <definedName name="_xlnm.Print_Area" localSheetId="7">'機械装置費（単価50万円未満）'!$A$4:$L$37</definedName>
    <definedName name="_xlnm.Print_Area" localSheetId="8">'技術導入費'!$A$4:$L$37</definedName>
    <definedName name="_xlnm.Print_Area" localSheetId="5">'経費明細表'!$A$4:$N$52</definedName>
    <definedName name="_xlnm.Print_Area" localSheetId="9">'専門家経費'!$A$4:$L$37</definedName>
    <definedName name="事業類型" localSheetId="5">'経費明細表'!$Q$49</definedName>
    <definedName name="消費税率" localSheetId="5">'経費明細表'!$Q$48</definedName>
    <definedName name="入力_B_補助対象経費">'基本情報入力（使い方）'!$E$45</definedName>
    <definedName name="入力_C_補助金交付申請額">'基本情報入力（使い方）'!$E$46</definedName>
    <definedName name="入力_企業名">'基本情報入力（使い方）'!$C$12</definedName>
    <definedName name="入力_事業類型Ⅰ">'基本情報入力（使い方）'!$J$16</definedName>
    <definedName name="入力_事業類型Ⅱ">'基本情報入力（使い方）'!$J$21</definedName>
    <definedName name="入力_事業類型Ⅲ">'基本情報入力（使い方）'!$J$29</definedName>
    <definedName name="入力_補助率">'基本情報入力（使い方）'!$J$24</definedName>
    <definedName name="補助下限額" localSheetId="1">'[1]経費明細表'!$Q$54</definedName>
    <definedName name="補助下限額">'経費明細表'!$Q$54</definedName>
    <definedName name="補助上限額" localSheetId="5">'経費明細表'!$Q$53</definedName>
    <definedName name="補助名" localSheetId="1">'[1]経費明細表'!$Q$52</definedName>
    <definedName name="補助名">'経費明細表'!$Q$52</definedName>
    <definedName name="補助率" localSheetId="1">'[1]経費明細表'!$R$52</definedName>
    <definedName name="補助率">'経費明細表'!$R$52</definedName>
    <definedName name="連携企業数">'基本情報入力（使い方）'!$D$25</definedName>
  </definedNames>
  <calcPr fullCalcOnLoad="1"/>
</workbook>
</file>

<file path=xl/comments6.xml><?xml version="1.0" encoding="utf-8"?>
<comments xmlns="http://schemas.openxmlformats.org/spreadsheetml/2006/main">
  <authors>
    <author>PCUser</author>
    <author>bara</author>
  </authors>
  <commentList>
    <comment ref="V25" authorId="0">
      <text>
        <r>
          <rPr>
            <sz val="11"/>
            <rFont val="ＭＳ Ｐゴシック"/>
            <family val="3"/>
          </rPr>
          <t xml:space="preserve">各経費区分ごとに判定。
判定１～判定３に「×」が１つでもあると、「×」と判定。
</t>
        </r>
      </text>
    </comment>
    <comment ref="W25" authorId="1">
      <text>
        <r>
          <rPr>
            <sz val="11"/>
            <rFont val="ＭＳ Ｐゴシック"/>
            <family val="3"/>
          </rPr>
          <t>技術導入費については、補助対象経費総額の1/3を超えてはならない。</t>
        </r>
      </text>
    </comment>
    <comment ref="X25" authorId="0">
      <text>
        <r>
          <rPr>
            <sz val="11"/>
            <rFont val="ＭＳ Ｐゴシック"/>
            <family val="3"/>
          </rPr>
          <t xml:space="preserve">直接人件費・雑役務費については、給与は消費税課税対象外のため、
</t>
        </r>
        <r>
          <rPr>
            <b/>
            <sz val="12"/>
            <rFont val="ＭＳ Ｐゴシック"/>
            <family val="3"/>
          </rPr>
          <t xml:space="preserve">「補助事業に要した経費（税込）
＝補助事業に要した経費（税抜）」
</t>
        </r>
        <r>
          <rPr>
            <b/>
            <sz val="11"/>
            <rFont val="ＭＳ Ｐゴシック"/>
            <family val="3"/>
          </rPr>
          <t xml:space="preserve">（「≧」ではなく「＝」）
</t>
        </r>
        <r>
          <rPr>
            <sz val="11"/>
            <rFont val="ＭＳ Ｐゴシック"/>
            <family val="3"/>
          </rPr>
          <t>で判定している</t>
        </r>
      </text>
    </comment>
    <comment ref="F8" authorId="1">
      <text>
        <r>
          <rPr>
            <b/>
            <sz val="9"/>
            <rFont val="ＭＳ Ｐゴシック"/>
            <family val="3"/>
          </rPr>
          <t>bara:</t>
        </r>
        <r>
          <rPr>
            <sz val="9"/>
            <rFont val="ＭＳ Ｐゴシック"/>
            <family val="3"/>
          </rPr>
          <t xml:space="preserve">
積み上げで一円は違う時があります。
</t>
        </r>
      </text>
    </comment>
    <comment ref="AD25" authorId="0">
      <text>
        <r>
          <rPr>
            <sz val="11"/>
            <rFont val="ＭＳ Ｐゴシック"/>
            <family val="3"/>
          </rPr>
          <t>判定１～７、「実績額の総額についての判定」がすべて「○」のとき、総合判定は「○」</t>
        </r>
      </text>
    </comment>
  </commentList>
</comments>
</file>

<file path=xl/comments8.xml><?xml version="1.0" encoding="utf-8"?>
<comments xmlns="http://schemas.openxmlformats.org/spreadsheetml/2006/main">
  <authors>
    <author>高村 育子</author>
  </authors>
  <commentList>
    <comment ref="A11" authorId="0">
      <text>
        <r>
          <rPr>
            <sz val="11"/>
            <rFont val="ＭＳ Ｐゴシック"/>
            <family val="3"/>
          </rPr>
          <t>機械装置費（50万円未満）の管理№は、機械装置費（50万円以上）の管理№からの通番としてください。</t>
        </r>
      </text>
    </comment>
  </commentList>
</comments>
</file>

<file path=xl/sharedStrings.xml><?xml version="1.0" encoding="utf-8"?>
<sst xmlns="http://schemas.openxmlformats.org/spreadsheetml/2006/main" count="407" uniqueCount="225">
  <si>
    <t>（単位：円）</t>
  </si>
  <si>
    <t>単価</t>
  </si>
  <si>
    <t>管理No.</t>
  </si>
  <si>
    <t>支払</t>
  </si>
  <si>
    <t>支払先</t>
  </si>
  <si>
    <t>内容および仕様等詳細</t>
  </si>
  <si>
    <t>数量</t>
  </si>
  <si>
    <t>単位</t>
  </si>
  <si>
    <t>補助対象経費</t>
  </si>
  <si>
    <t>年</t>
  </si>
  <si>
    <t>月</t>
  </si>
  <si>
    <t>日</t>
  </si>
  <si>
    <t>（税込み）</t>
  </si>
  <si>
    <t>（税抜き）</t>
  </si>
  <si>
    <t>合　　　　計</t>
  </si>
  <si>
    <t>経費区分</t>
  </si>
  <si>
    <t>補助金交付申請額</t>
  </si>
  <si>
    <t>（税抜き）</t>
  </si>
  <si>
    <t>(税抜き)</t>
  </si>
  <si>
    <t>＜事業全体に要する経費調達一覧＞</t>
  </si>
  <si>
    <t>区　　　　　分</t>
  </si>
  <si>
    <t>資金の調達先</t>
  </si>
  <si>
    <t>自　己　資　金</t>
  </si>
  <si>
    <t>そ　　の　　他</t>
  </si>
  <si>
    <t>合計</t>
  </si>
  <si>
    <t>技術導入費</t>
  </si>
  <si>
    <t>運搬費</t>
  </si>
  <si>
    <t>№</t>
  </si>
  <si>
    <t>事業者名：</t>
  </si>
  <si>
    <t>順位</t>
  </si>
  <si>
    <t>判定</t>
  </si>
  <si>
    <t>加算する金額</t>
  </si>
  <si>
    <t>消費税率(%)</t>
  </si>
  <si>
    <t>補助上限額</t>
  </si>
  <si>
    <t>設備投資の制限</t>
  </si>
  <si>
    <t>その他の経費の制限</t>
  </si>
  <si>
    <t>なお、このＥＸＣＥＬのフォーマットは計算式に保護をかけています。</t>
  </si>
  <si>
    <t>消費税は切り捨てにしてありますので微調整は必要です。</t>
  </si>
  <si>
    <t>本ワークシートの使い方について</t>
  </si>
  <si>
    <t>内容</t>
  </si>
  <si>
    <t>差額</t>
  </si>
  <si>
    <t>仮計算
補助金交付申請額</t>
  </si>
  <si>
    <t>按分計算
補助金交付申請額</t>
  </si>
  <si>
    <t>機械装置費以外の経費の補助金交付申請額は５００万円以下</t>
  </si>
  <si>
    <t>総合判定</t>
  </si>
  <si>
    <t>名前の管理（引用しているため削除不可）</t>
  </si>
  <si>
    <t>名前</t>
  </si>
  <si>
    <t>消費税率</t>
  </si>
  <si>
    <t>事業類型</t>
  </si>
  <si>
    <t>補助上限額</t>
  </si>
  <si>
    <t>＜補助金相当額の手当方法＞</t>
  </si>
  <si>
    <t>資金の調達先</t>
  </si>
  <si>
    <t>借　　入　　金</t>
  </si>
  <si>
    <t>合　　計　　額</t>
  </si>
  <si>
    <t>合　計</t>
  </si>
  <si>
    <t>↑</t>
  </si>
  <si>
    <t>予算額　計算シート</t>
  </si>
  <si>
    <t>機械装置費を除く補助金申請額の合計額(修正前)</t>
  </si>
  <si>
    <t>順位２</t>
  </si>
  <si>
    <t>補助金交付申請限度額</t>
  </si>
  <si>
    <t>順位２の合計額</t>
  </si>
  <si>
    <t>微修正してください。</t>
  </si>
  <si>
    <t>優先される数値</t>
  </si>
  <si>
    <t>経理担当者の役職氏名TELを入力してください。</t>
  </si>
  <si>
    <t>保護を解除する場合は「校閲」のタブをクリックして、「シート保護の解除」をしてください。パスワードはかけていません。</t>
  </si>
  <si>
    <t>企業名を入力してください。</t>
  </si>
  <si>
    <t>■はじめに</t>
  </si>
  <si>
    <t>　 ※下記の各費用項目をクリックすると対象のシートに移動します。</t>
  </si>
  <si>
    <t>機械装置費（50万円以上）</t>
  </si>
  <si>
    <t>機械装置費（50万円未満）</t>
  </si>
  <si>
    <t>専門家経費</t>
  </si>
  <si>
    <t>クラウド利用費</t>
  </si>
  <si>
    <t>機械装置費（50万円以上）</t>
  </si>
  <si>
    <t>機械装置費（50万円未満）</t>
  </si>
  <si>
    <t>補助対象経費</t>
  </si>
  <si>
    <t xml:space="preserve">補助対象経費
</t>
  </si>
  <si>
    <t>機械装置費を優先した残りの補助金交付申請額</t>
  </si>
  <si>
    <t xml:space="preserve">機械装置費を除く合計額の補助金交付申請額の上限 </t>
  </si>
  <si>
    <t>この申請の事業類型は、</t>
  </si>
  <si>
    <t>このエクセルは事務処理の手引きの交付申請書様式第一の別紙補助事業計画書(４)</t>
  </si>
  <si>
    <t>見積書等の証拠書類をもとに、各経費のそれぞれの単価・数量・内容を入力すると、経費明細へ自動的に反映されます。</t>
  </si>
  <si>
    <t>判定１</t>
  </si>
  <si>
    <t>判定２</t>
  </si>
  <si>
    <t>判定３</t>
  </si>
  <si>
    <t>目次</t>
  </si>
  <si>
    <t>シート名</t>
  </si>
  <si>
    <t>下記の各費用項目をクリックすると対象のシートに移動します。</t>
  </si>
  <si>
    <t>調整される補助金の額</t>
  </si>
  <si>
    <t>調整する件数</t>
  </si>
  <si>
    <t>（４）経費明細表</t>
  </si>
  <si>
    <t>(５）資金調達内訳</t>
  </si>
  <si>
    <t>基本情報入力（使い方）</t>
  </si>
  <si>
    <t>資金（借入金）の調達先を入力してください。</t>
  </si>
  <si>
    <t>経費明細表と関連書類をもれなく作成するために用意したものです。</t>
  </si>
  <si>
    <t>事業類型</t>
  </si>
  <si>
    <t>№</t>
  </si>
  <si>
    <t>条件</t>
  </si>
  <si>
    <t>照合金額</t>
  </si>
  <si>
    <t>判定</t>
  </si>
  <si>
    <t>結果</t>
  </si>
  <si>
    <t>判定内容</t>
  </si>
  <si>
    <t>革新的サービス</t>
  </si>
  <si>
    <t>ものづくり技術</t>
  </si>
  <si>
    <t>補助下限額</t>
  </si>
  <si>
    <t>経費明細表</t>
  </si>
  <si>
    <t>機械装置費で補助対象経費にして単価５０万円以上の設備投資が必要</t>
  </si>
  <si>
    <t>対象項目</t>
  </si>
  <si>
    <t>機械装置費（単価50万円以上）</t>
  </si>
  <si>
    <t>機械装置費（単価50万円未満）</t>
  </si>
  <si>
    <t>補助事業に要した経費（税込）≧補助事業に要した経費（税抜）
補助事業に要した経費（税抜）≧補助対象経費</t>
  </si>
  <si>
    <t>判定1</t>
  </si>
  <si>
    <t>判定2</t>
  </si>
  <si>
    <t>判定3</t>
  </si>
  <si>
    <t>その他経費の制限に抵触していないか</t>
  </si>
  <si>
    <t>判定４</t>
  </si>
  <si>
    <t>技術導入費</t>
  </si>
  <si>
    <t>運搬費</t>
  </si>
  <si>
    <t>専門家経費</t>
  </si>
  <si>
    <t>判定５</t>
  </si>
  <si>
    <t>設備投資の制限に抵触していないか</t>
  </si>
  <si>
    <t>事業に要する経費(円)</t>
  </si>
  <si>
    <t>設備投資にウエイトをおいて補助金額を按分しています。</t>
  </si>
  <si>
    <t>円</t>
  </si>
  <si>
    <t>【様式第１の別紙】①費目別経費支出明細書</t>
  </si>
  <si>
    <t>公募で採択された、「（４）経費明細表」の「（B)補助対象経費」「（C)補助金交付申請額」の総額を下表に入力下さい。</t>
  </si>
  <si>
    <t>（B)補助対象経費</t>
  </si>
  <si>
    <t>（C)補助金交付申請額</t>
  </si>
  <si>
    <t>判定６</t>
  </si>
  <si>
    <t>判定７</t>
  </si>
  <si>
    <t>公募時の補助対象経費を超えていないか</t>
  </si>
  <si>
    <t>公募時の補助金交付申請額を超えていないか</t>
  </si>
  <si>
    <t>目次に戻る</t>
  </si>
  <si>
    <t>※上記（Ｂ）と（Ｃ）は必ず入力してください。</t>
  </si>
  <si>
    <t>※赤色の費目別経費支出明細書を修正してください</t>
  </si>
  <si>
    <t>判定６</t>
  </si>
  <si>
    <t>判定７</t>
  </si>
  <si>
    <t>コンテンツを有効にしていただく必要があります。</t>
  </si>
  <si>
    <t>また、本ツールを起動の際に「コンテンツの有効化」ボタンが表示される場合は、</t>
  </si>
  <si>
    <t>次に、補助金の上限を設定するため事業類型を選択してください。</t>
  </si>
  <si>
    <t>費目別支出明細では原則円未満切り捨てで計算しています。</t>
  </si>
  <si>
    <t>●各経費の合計額が、「費目別経費支出明細書」の合計と一致しているか確認してください。</t>
  </si>
  <si>
    <t>●「(５）資金調達内訳」は一部自動算出されるため、各事業者の計画に合わせ変更してください。</t>
  </si>
  <si>
    <t>●画面（セルK2～M3）の「経費明細印刷（1/2）」「経費明細印刷（2/2）」をクリックして（４）経費明細表（1/2、2/2）及び</t>
  </si>
  <si>
    <t>以下を確認して、経費明細表及び費目別経費支出明細書を出力して下さい。</t>
  </si>
  <si>
    <t xml:space="preserve">　該当する費目別経費支出明細書を出力してください。 </t>
  </si>
  <si>
    <t xml:space="preserve">  例：△○信用金庫　○○支店</t>
  </si>
  <si>
    <t xml:space="preserve">  例：総務部長　経済計子</t>
  </si>
  <si>
    <t xml:space="preserve">  例：052-123-4567</t>
  </si>
  <si>
    <t>■操作手順（下記１～５を入力してください。必須項目です。）</t>
  </si>
  <si>
    <t>（切捨て）</t>
  </si>
  <si>
    <t>企業間データ活用型</t>
  </si>
  <si>
    <t>クラウド利用費</t>
  </si>
  <si>
    <t>クラウド利用費</t>
  </si>
  <si>
    <t>補助上限額</t>
  </si>
  <si>
    <t>クラウド利用費</t>
  </si>
  <si>
    <t>企業間データ活用型</t>
  </si>
  <si>
    <t>　連携企業数※</t>
  </si>
  <si>
    <t>金額</t>
  </si>
  <si>
    <t>専門家活動</t>
  </si>
  <si>
    <t>専門家経費</t>
  </si>
  <si>
    <t>技術導入費</t>
  </si>
  <si>
    <t>技術導入費が補助対象経費の1/3を超えていないか</t>
  </si>
  <si>
    <t>補助率</t>
  </si>
  <si>
    <t>補助率</t>
  </si>
  <si>
    <t>率</t>
  </si>
  <si>
    <t>２／３</t>
  </si>
  <si>
    <t>１／２</t>
  </si>
  <si>
    <t>計</t>
  </si>
  <si>
    <t>幹事企業</t>
  </si>
  <si>
    <t>（単位：円）</t>
  </si>
  <si>
    <t>技術導入費が補助対象経費の1/3を超えていないか</t>
  </si>
  <si>
    <t>専門家の活用ありで専門家経費を使用しているか</t>
  </si>
  <si>
    <t>判定５</t>
  </si>
  <si>
    <t>専門家の活用ありで専門家経費を使用しているか</t>
  </si>
  <si>
    <t>●「予算額　計算シート」のＢ×2/3又は1/2以内（仮計算）欄の機械装置費は、費目ごとに補助対象経費を2/3又は1/2した合計と一致しているか確認してください。</t>
  </si>
  <si>
    <t>「機械装置費（50万円以上）」から「クラウド利用費」まで該当の「費目別経費支出明細書」へ見積書等の証拠書類をもとに入力してください。</t>
  </si>
  <si>
    <t>「×」の場合、判定１～判定7参照</t>
  </si>
  <si>
    <t>技術導入費は補助対象経費総額の1/3以内か</t>
  </si>
  <si>
    <t>地域経済牽引型</t>
  </si>
  <si>
    <t>基本補助金額
（1,000万円以内）</t>
  </si>
  <si>
    <t>参加企業者の名称</t>
  </si>
  <si>
    <t>事業遂行に必要な専門家活用チェック有で３０万円増額の全部または一部を生産性向上専門家活用の経費で使用しているか（通常の専門家経費は専門家活用チェックなくとも使用可）</t>
  </si>
  <si>
    <t>事業遂行に必要な専門家活用なし</t>
  </si>
  <si>
    <t>事業遂行に必要な専門家活用あり</t>
  </si>
  <si>
    <t>地域経済牽引型</t>
  </si>
  <si>
    <t>（単位：円）</t>
  </si>
  <si>
    <t>追加増額分の
配分額（注）
（200万円×連携体
参加企業数）</t>
  </si>
  <si>
    <t>計</t>
  </si>
  <si>
    <t>幹事企業</t>
  </si>
  <si>
    <t>参加企業者の名称</t>
  </si>
  <si>
    <t>基本補助金額
（2,000万円以内）</t>
  </si>
  <si>
    <t>連携体全体の経費一覧表（地域経済牽引型）</t>
  </si>
  <si>
    <t>個社の金額を入力してください。</t>
  </si>
  <si>
    <t>連携体全体の経費配分表（企業間データ活用型）</t>
  </si>
  <si>
    <t>補助金交付申請額（税抜き）</t>
  </si>
  <si>
    <t>補助金交付申請額（税抜き）</t>
  </si>
  <si>
    <t>※連携企業数：幹事企業＋連携企業数で最大10社</t>
  </si>
  <si>
    <t>＜別表＞連携体全体の経費配分表＜企業間データ活用型＞</t>
  </si>
  <si>
    <t>（税込み）</t>
  </si>
  <si>
    <t>（税抜きの額）</t>
  </si>
  <si>
    <t>D補助率</t>
  </si>
  <si>
    <t>A</t>
  </si>
  <si>
    <t>B</t>
  </si>
  <si>
    <t>C</t>
  </si>
  <si>
    <t>補助事業に要する経費</t>
  </si>
  <si>
    <t>積算基礎
（Ａ補助事業に要する
経費（税込み）の内訳）</t>
  </si>
  <si>
    <t>Ｅ</t>
  </si>
  <si>
    <t>補　　助　　金
交 付 申 請 額</t>
  </si>
  <si>
    <t>経理担当者の役職名・氏名</t>
  </si>
  <si>
    <t>＜費目別支出明細書＞</t>
  </si>
  <si>
    <t>（注１）支出明細は機械装置費など「経費区分」別に記入のこと。</t>
  </si>
  <si>
    <t>（注２）管理Ｎｏ．ごとに、証拠書類を整備してください。</t>
  </si>
  <si>
    <t>（注３）単価の項目には、税込み又は税抜きの別を記入してください。</t>
  </si>
  <si>
    <t>（注４）本様式は、日本工業規格Ａ４判としてください。</t>
  </si>
  <si>
    <t>補助金交付申請額（税抜き）</t>
  </si>
  <si>
    <t>合計</t>
  </si>
  <si>
    <t>合計</t>
  </si>
  <si>
    <t>事業遂行に必要な
専門家活用増額分
（30万円）</t>
  </si>
  <si>
    <t>補助事業に要する経費
＜支払額＞</t>
  </si>
  <si>
    <t>＜別表＞連携体全体の経費一覧表＜地域経済牽引型＞</t>
  </si>
  <si>
    <t>機械装置費（単価50万円以上）</t>
  </si>
  <si>
    <t>機械装置費（単価50万円未満）</t>
  </si>
  <si>
    <t>連絡先</t>
  </si>
  <si>
    <t>機械装置費（単価50万円未満）</t>
  </si>
  <si>
    <r>
      <t>（経費明細表の注記）
（注１）費目を使用する場合、「Ａ：事業に要する経費（税込み）・（税抜き）」欄、「Ｂ：補助対象経費」欄、「Ｃ：補助金交付申請額」欄、「Ｅ：積算基礎」欄に必ず記入してください（０円不可。未使用費目は削除し、行を詰めてください）。
（注２）</t>
    </r>
    <r>
      <rPr>
        <u val="single"/>
        <sz val="16"/>
        <rFont val="ＭＳ Ｐゴシック"/>
        <family val="3"/>
      </rPr>
      <t>補助率２／３アップ要件にあてはまる場合は「Ｄ：補助率　２／３」と入力してください</t>
    </r>
    <r>
      <rPr>
        <sz val="16"/>
        <rFont val="ＭＳ Ｐゴシック"/>
        <family val="3"/>
      </rPr>
      <t>（補助率は「取得計画」によって異なりますので必ずご確認ください）。
（注３）合計のみではなく、「経費区分」ごとに記載してください。「経費区分」には、上限が設定されているもの（技術導入費）がありますので、ご注意ください。
（注４）「Ａ：補助事業に要する経費」とは、当該事業を遂行するために必要な経費を意味し、ここでは消費税を加算した税込み金額と消費税を抜いた税抜き金額を併記してください。
（注５）「Ｂ：補助対象経費（税抜き）」とは、「補助事業に要する経費（税込み）」のうちで補助対象となる経費について、消費税を差し引いた金額を記載してください。なお、本事業で使用する汎用性があり目的外使用になり得るもの（例えば、事務用のパソコン・プリンタ・タブレット端末・スマートフォン及びデジタル複合機など）については「補助事業に要する経費（税込み）」となりますが、補助対象外であるため、「補助対象経費（税抜き）」にはなりません。
（注６）「Ｃ：補助金交付申請額（税抜き）」は、「補助対象経費（税抜き）」のうちで補助金の交付を希望する額で、その限度は、「Ｂ：補助対象経費」に「Ｄ：補助率（１／２もしくは２／３）」を乗じた額（１円未満は切捨て）をいいます。
（注７）「Ｅ：積算基礎」は、導入しようとする</t>
    </r>
    <r>
      <rPr>
        <u val="single"/>
        <sz val="16"/>
        <rFont val="ＭＳ Ｐゴシック"/>
        <family val="3"/>
      </rPr>
      <t>機械装置（機種）の名称、型式、単価、数量など経費の内訳</t>
    </r>
    <r>
      <rPr>
        <sz val="16"/>
        <rFont val="ＭＳ Ｐゴシック"/>
        <family val="3"/>
      </rPr>
      <t>を記載してください。
（注８）全ての補助事業者の設備投資（単価５０万円（税抜き）以上の機械装置等の取得）が必要です。また、「機械装置費」以外の経費については、総額で５００万円（税抜き）までを補助上限額とします。
（注９）設置場所の整備工事や基礎工事については、補助対象として認められません。
（注10）連携体内に特定非営利活動法人が含まれる場合は、連携体の半数以上が中小企業者によって構成され、特定非営利活動法人に対する補助金額が全体の補助金総額の１／３以内とするとともに、特定非営利活動法人に対する補助金額が連携体を構成する法人等の中の最高額とすることはできません。</t>
    </r>
  </si>
</sst>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_);[Red]\(#,##0\)"/>
    <numFmt numFmtId="187" formatCode="#,##0.00_ "/>
    <numFmt numFmtId="188" formatCode="0.00_ "/>
    <numFmt numFmtId="189" formatCode="0.000_ "/>
    <numFmt numFmtId="190" formatCode="#,##0&quot;円&quot;"/>
    <numFmt numFmtId="191" formatCode="0&quot;件&quot;"/>
    <numFmt numFmtId="192" formatCode="&quot;参考：補助上限額　&quot;#,##0&quot;円&quot;"/>
    <numFmt numFmtId="193" formatCode="&quot;（B)補助対象経費上限金額:&quot;#,##0&quot;円&quot;"/>
    <numFmt numFmtId="194" formatCode="&quot;（C)補助金交付申請額:&quot;#,##0&quot;円&quot;"/>
    <numFmt numFmtId="195" formatCode="&quot;（C)補助金交付申請上限額:&quot;#,##0&quot;円&quot;"/>
    <numFmt numFmtId="196" formatCode="&quot;（B)補助対象経費上限額:&quot;#,##0&quot;円&quot;"/>
    <numFmt numFmtId="197" formatCode="&quot;Yes&quot;;&quot;Yes&quot;;&quot;No&quot;"/>
    <numFmt numFmtId="198" formatCode="&quot;True&quot;;&quot;True&quot;;&quot;False&quot;"/>
    <numFmt numFmtId="199" formatCode="&quot;On&quot;;&quot;On&quot;;&quot;Off&quot;"/>
    <numFmt numFmtId="200" formatCode="[$€-2]\ #,##0.00_);[Red]\([$€-2]\ #,##0.00\)"/>
    <numFmt numFmtId="201" formatCode="#"/>
    <numFmt numFmtId="202" formatCode="0&quot;者&quot;"/>
    <numFmt numFmtId="203" formatCode="0&quot;社&quot;"/>
    <numFmt numFmtId="204" formatCode="0.0%"/>
    <numFmt numFmtId="205" formatCode="[$]ggge&quot;年&quot;m&quot;月&quot;d&quot;日&quot;;@"/>
    <numFmt numFmtId="206" formatCode="[$-411]gge&quot;年&quot;m&quot;月&quot;d&quot;日&quot;;@"/>
    <numFmt numFmtId="207" formatCode="[$]gge&quot;年&quot;m&quot;月&quot;d&quot;日&quot;;@"/>
  </numFmts>
  <fonts count="135">
    <font>
      <sz val="11"/>
      <color theme="1"/>
      <name val="Calibri"/>
      <family val="3"/>
    </font>
    <font>
      <sz val="11"/>
      <color indexed="8"/>
      <name val="ＭＳ Ｐゴシック"/>
      <family val="3"/>
    </font>
    <font>
      <sz val="6"/>
      <name val="ＭＳ Ｐゴシック"/>
      <family val="3"/>
    </font>
    <font>
      <sz val="9"/>
      <name val="ＭＳ ゴシック"/>
      <family val="3"/>
    </font>
    <font>
      <sz val="10"/>
      <name val="ＭＳ Ｐゴシック"/>
      <family val="3"/>
    </font>
    <font>
      <sz val="12"/>
      <name val="ＭＳ ゴシック"/>
      <family val="3"/>
    </font>
    <font>
      <sz val="11"/>
      <name val="ＭＳ Ｐゴシック"/>
      <family val="3"/>
    </font>
    <font>
      <sz val="11"/>
      <name val="ＭＳ 明朝"/>
      <family val="1"/>
    </font>
    <font>
      <sz val="11"/>
      <name val="ＭＳ ゴシック"/>
      <family val="3"/>
    </font>
    <font>
      <b/>
      <sz val="11"/>
      <name val="ＭＳ ゴシック"/>
      <family val="3"/>
    </font>
    <font>
      <sz val="16"/>
      <name val="ＭＳ Ｐゴシック"/>
      <family val="3"/>
    </font>
    <font>
      <sz val="12"/>
      <name val="ＭＳ Ｐゴシック"/>
      <family val="3"/>
    </font>
    <font>
      <b/>
      <sz val="9"/>
      <name val="ＭＳ ゴシック"/>
      <family val="3"/>
    </font>
    <font>
      <b/>
      <sz val="12"/>
      <name val="ＭＳ Ｐゴシック"/>
      <family val="3"/>
    </font>
    <font>
      <sz val="20"/>
      <name val="ＭＳ Ｐゴシック"/>
      <family val="3"/>
    </font>
    <font>
      <b/>
      <sz val="11"/>
      <name val="ＭＳ Ｐゴシック"/>
      <family val="3"/>
    </font>
    <font>
      <sz val="9"/>
      <name val="Meiryo UI"/>
      <family val="3"/>
    </font>
    <font>
      <b/>
      <sz val="14"/>
      <name val="ＭＳ Ｐゴシック"/>
      <family val="3"/>
    </font>
    <font>
      <b/>
      <sz val="9"/>
      <name val="ＭＳ Ｐゴシック"/>
      <family val="3"/>
    </font>
    <font>
      <sz val="9"/>
      <name val="ＭＳ Ｐゴシック"/>
      <family val="3"/>
    </font>
    <font>
      <b/>
      <sz val="16"/>
      <name val="ＭＳ Ｐゴシック"/>
      <family val="3"/>
    </font>
    <font>
      <sz val="14"/>
      <name val="ＭＳ Ｐゴシック"/>
      <family val="3"/>
    </font>
    <font>
      <b/>
      <sz val="18"/>
      <name val="ＭＳ Ｐゴシック"/>
      <family val="3"/>
    </font>
    <font>
      <b/>
      <sz val="20"/>
      <name val="ＭＳ Ｐゴシック"/>
      <family val="3"/>
    </font>
    <font>
      <sz val="18"/>
      <name val="ＭＳ Ｐゴシック"/>
      <family val="3"/>
    </font>
    <font>
      <b/>
      <sz val="36"/>
      <name val="ＭＳ Ｐゴシック"/>
      <family val="3"/>
    </font>
    <font>
      <sz val="16"/>
      <name val="ＭＳ ゴシック"/>
      <family val="3"/>
    </font>
    <font>
      <sz val="10"/>
      <name val="ＭＳ ゴシック"/>
      <family val="3"/>
    </font>
    <font>
      <b/>
      <sz val="12"/>
      <name val="ＭＳ ゴシック"/>
      <family val="3"/>
    </font>
    <font>
      <u val="single"/>
      <sz val="18"/>
      <name val="ＭＳ Ｐゴシック"/>
      <family val="3"/>
    </font>
    <font>
      <u val="single"/>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2"/>
      <color indexed="8"/>
      <name val="ＭＳ ゴシック"/>
      <family val="3"/>
    </font>
    <font>
      <b/>
      <sz val="12"/>
      <color indexed="8"/>
      <name val="ＭＳ ゴシック"/>
      <family val="3"/>
    </font>
    <font>
      <sz val="11"/>
      <color indexed="8"/>
      <name val="ＭＳ 明朝"/>
      <family val="1"/>
    </font>
    <font>
      <b/>
      <sz val="14"/>
      <color indexed="9"/>
      <name val="ＭＳ Ｐゴシック"/>
      <family val="3"/>
    </font>
    <font>
      <sz val="10"/>
      <color indexed="8"/>
      <name val="ＭＳ Ｐゴシック"/>
      <family val="3"/>
    </font>
    <font>
      <u val="single"/>
      <sz val="11"/>
      <color indexed="8"/>
      <name val="ＭＳ Ｐゴシック"/>
      <family val="3"/>
    </font>
    <font>
      <sz val="9"/>
      <color indexed="8"/>
      <name val="ＭＳ Ｐゴシック"/>
      <family val="3"/>
    </font>
    <font>
      <sz val="12"/>
      <color indexed="10"/>
      <name val="ＭＳ Ｐゴシック"/>
      <family val="3"/>
    </font>
    <font>
      <b/>
      <u val="single"/>
      <sz val="10"/>
      <color indexed="8"/>
      <name val="ＭＳ Ｐゴシック"/>
      <family val="3"/>
    </font>
    <font>
      <sz val="18"/>
      <color indexed="8"/>
      <name val="ＭＳ Ｐゴシック"/>
      <family val="3"/>
    </font>
    <font>
      <u val="single"/>
      <sz val="10"/>
      <color indexed="8"/>
      <name val="ＭＳ Ｐゴシック"/>
      <family val="3"/>
    </font>
    <font>
      <sz val="14"/>
      <color indexed="8"/>
      <name val="ＭＳ Ｐゴシック"/>
      <family val="3"/>
    </font>
    <font>
      <b/>
      <sz val="16"/>
      <color indexed="8"/>
      <name val="ＭＳ Ｐゴシック"/>
      <family val="3"/>
    </font>
    <font>
      <sz val="16"/>
      <color indexed="8"/>
      <name val="ＭＳ Ｐゴシック"/>
      <family val="3"/>
    </font>
    <font>
      <sz val="11"/>
      <color indexed="8"/>
      <name val="ＭＳ ゴシック"/>
      <family val="3"/>
    </font>
    <font>
      <b/>
      <sz val="11"/>
      <color indexed="8"/>
      <name val="ＭＳ ゴシック"/>
      <family val="3"/>
    </font>
    <font>
      <b/>
      <sz val="9"/>
      <color indexed="10"/>
      <name val="ＭＳ Ｐゴシック"/>
      <family val="3"/>
    </font>
    <font>
      <u val="single"/>
      <sz val="18"/>
      <color indexed="8"/>
      <name val="ＭＳ Ｐゴシック"/>
      <family val="3"/>
    </font>
    <font>
      <sz val="9"/>
      <color indexed="10"/>
      <name val="ＭＳ Ｐゴシック"/>
      <family val="3"/>
    </font>
    <font>
      <b/>
      <sz val="16"/>
      <color indexed="10"/>
      <name val="ＭＳ Ｐゴシック"/>
      <family val="3"/>
    </font>
    <font>
      <sz val="12"/>
      <color indexed="47"/>
      <name val="ＭＳ ゴシック"/>
      <family val="3"/>
    </font>
    <font>
      <sz val="12"/>
      <color indexed="10"/>
      <name val="ＭＳ ゴシック"/>
      <family val="3"/>
    </font>
    <font>
      <u val="single"/>
      <sz val="12"/>
      <color indexed="8"/>
      <name val="ＭＳ ゴシック"/>
      <family val="3"/>
    </font>
    <font>
      <b/>
      <sz val="12"/>
      <color indexed="10"/>
      <name val="ＭＳ ゴシック"/>
      <family val="3"/>
    </font>
    <font>
      <sz val="11"/>
      <color indexed="10"/>
      <name val="ＭＳ ゴシック"/>
      <family val="3"/>
    </font>
    <font>
      <sz val="14"/>
      <color indexed="10"/>
      <name val="ＭＳ Ｐゴシック"/>
      <family val="3"/>
    </font>
    <font>
      <b/>
      <sz val="14"/>
      <color indexed="56"/>
      <name val="ＭＳ Ｐゴシック"/>
      <family val="3"/>
    </font>
    <font>
      <sz val="14"/>
      <color indexed="56"/>
      <name val="ＭＳ Ｐゴシック"/>
      <family val="3"/>
    </font>
    <font>
      <b/>
      <sz val="14"/>
      <color indexed="8"/>
      <name val="ＭＳ Ｐゴシック"/>
      <family val="3"/>
    </font>
    <font>
      <sz val="11"/>
      <color indexed="8"/>
      <name val="Calibri"/>
      <family val="2"/>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12"/>
      <color theme="1"/>
      <name val="ＭＳ ゴシック"/>
      <family val="3"/>
    </font>
    <font>
      <b/>
      <sz val="12"/>
      <color theme="1"/>
      <name val="ＭＳ ゴシック"/>
      <family val="3"/>
    </font>
    <font>
      <sz val="11"/>
      <color theme="1"/>
      <name val="ＭＳ 明朝"/>
      <family val="1"/>
    </font>
    <font>
      <b/>
      <sz val="14"/>
      <color theme="0"/>
      <name val="ＭＳ Ｐゴシック"/>
      <family val="3"/>
    </font>
    <font>
      <b/>
      <sz val="11"/>
      <color rgb="FF002060"/>
      <name val="ＭＳ Ｐゴシック"/>
      <family val="3"/>
    </font>
    <font>
      <sz val="11"/>
      <color theme="1"/>
      <name val="ＭＳ Ｐゴシック"/>
      <family val="3"/>
    </font>
    <font>
      <sz val="10"/>
      <color theme="1"/>
      <name val="ＭＳ Ｐゴシック"/>
      <family val="3"/>
    </font>
    <font>
      <u val="single"/>
      <sz val="11"/>
      <color theme="1"/>
      <name val="ＭＳ Ｐゴシック"/>
      <family val="3"/>
    </font>
    <font>
      <sz val="9"/>
      <color theme="1"/>
      <name val="ＭＳ Ｐゴシック"/>
      <family val="3"/>
    </font>
    <font>
      <sz val="12"/>
      <color rgb="FFFF0000"/>
      <name val="ＭＳ Ｐゴシック"/>
      <family val="3"/>
    </font>
    <font>
      <b/>
      <u val="single"/>
      <sz val="10"/>
      <color theme="1"/>
      <name val="ＭＳ Ｐゴシック"/>
      <family val="3"/>
    </font>
    <font>
      <sz val="12"/>
      <color theme="1"/>
      <name val="ＭＳ Ｐゴシック"/>
      <family val="3"/>
    </font>
    <font>
      <sz val="18"/>
      <color theme="1"/>
      <name val="ＭＳ Ｐゴシック"/>
      <family val="3"/>
    </font>
    <font>
      <u val="single"/>
      <sz val="10"/>
      <color theme="1"/>
      <name val="ＭＳ Ｐゴシック"/>
      <family val="3"/>
    </font>
    <font>
      <sz val="14"/>
      <color theme="1"/>
      <name val="ＭＳ Ｐゴシック"/>
      <family val="3"/>
    </font>
    <font>
      <b/>
      <sz val="16"/>
      <color theme="1"/>
      <name val="ＭＳ Ｐゴシック"/>
      <family val="3"/>
    </font>
    <font>
      <sz val="16"/>
      <color theme="1"/>
      <name val="ＭＳ Ｐゴシック"/>
      <family val="3"/>
    </font>
    <font>
      <sz val="11"/>
      <color theme="1"/>
      <name val="ＭＳ ゴシック"/>
      <family val="3"/>
    </font>
    <font>
      <b/>
      <sz val="11"/>
      <color theme="1"/>
      <name val="ＭＳ ゴシック"/>
      <family val="3"/>
    </font>
    <font>
      <b/>
      <sz val="9"/>
      <color rgb="FFFF0000"/>
      <name val="Calibri"/>
      <family val="3"/>
    </font>
    <font>
      <sz val="10"/>
      <name val="Calibri"/>
      <family val="3"/>
    </font>
    <font>
      <u val="single"/>
      <sz val="18"/>
      <color theme="1"/>
      <name val="ＭＳ Ｐゴシック"/>
      <family val="3"/>
    </font>
    <font>
      <sz val="9"/>
      <color rgb="FFFF0000"/>
      <name val="ＭＳ Ｐゴシック"/>
      <family val="3"/>
    </font>
    <font>
      <b/>
      <sz val="16"/>
      <color rgb="FFFF0000"/>
      <name val="ＭＳ Ｐゴシック"/>
      <family val="3"/>
    </font>
    <font>
      <sz val="11"/>
      <name val="Calibri"/>
      <family val="3"/>
    </font>
    <font>
      <sz val="12"/>
      <color theme="9" tint="0.7999799847602844"/>
      <name val="ＭＳ ゴシック"/>
      <family val="3"/>
    </font>
    <font>
      <sz val="12"/>
      <color rgb="FFFF0000"/>
      <name val="ＭＳ ゴシック"/>
      <family val="3"/>
    </font>
    <font>
      <u val="single"/>
      <sz val="12"/>
      <color theme="1"/>
      <name val="ＭＳ ゴシック"/>
      <family val="3"/>
    </font>
    <font>
      <b/>
      <sz val="12"/>
      <color rgb="FFFF0000"/>
      <name val="ＭＳ ゴシック"/>
      <family val="3"/>
    </font>
    <font>
      <sz val="11"/>
      <color rgb="FFFF0000"/>
      <name val="ＭＳ ゴシック"/>
      <family val="3"/>
    </font>
    <font>
      <sz val="14"/>
      <color rgb="FFFF0000"/>
      <name val="ＭＳ Ｐゴシック"/>
      <family val="3"/>
    </font>
    <font>
      <b/>
      <sz val="14"/>
      <color theme="1"/>
      <name val="ＭＳ Ｐゴシック"/>
      <family val="3"/>
    </font>
    <font>
      <b/>
      <sz val="14"/>
      <color rgb="FF002060"/>
      <name val="ＭＳ Ｐゴシック"/>
      <family val="3"/>
    </font>
    <font>
      <sz val="14"/>
      <color rgb="FF002060"/>
      <name val="ＭＳ Ｐゴシック"/>
      <family val="3"/>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B9"/>
        <bgColor indexed="64"/>
      </patternFill>
    </fill>
    <fill>
      <patternFill patternType="solid">
        <fgColor rgb="FFFFC000"/>
        <bgColor indexed="64"/>
      </patternFill>
    </fill>
    <fill>
      <patternFill patternType="solid">
        <fgColor theme="8" tint="0.5999600291252136"/>
        <bgColor indexed="64"/>
      </patternFill>
    </fill>
    <fill>
      <patternFill patternType="solid">
        <fgColor rgb="FFB7DEE8"/>
        <bgColor indexed="64"/>
      </patternFill>
    </fill>
    <fill>
      <patternFill patternType="solid">
        <fgColor rgb="FF92D050"/>
        <bgColor indexed="64"/>
      </patternFill>
    </fill>
    <fill>
      <patternFill patternType="solid">
        <fgColor theme="0" tint="-0.1499900072813034"/>
        <bgColor indexed="64"/>
      </patternFill>
    </fill>
    <fill>
      <patternFill patternType="solid">
        <fgColor rgb="FFFFFFFF"/>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double"/>
    </border>
    <border>
      <left style="thin"/>
      <right style="thin"/>
      <top style="double"/>
      <bottom style="thin"/>
    </border>
    <border>
      <left style="thin"/>
      <right style="thin"/>
      <top style="thin"/>
      <bottom style="thin"/>
    </border>
    <border>
      <left style="thin"/>
      <right style="medium"/>
      <top/>
      <bottom style="medium"/>
    </border>
    <border>
      <left style="thin"/>
      <right style="thin"/>
      <top/>
      <bottom style="medium"/>
    </border>
    <border>
      <left style="thin"/>
      <right style="thin"/>
      <top/>
      <bottom style="thin"/>
    </border>
    <border>
      <left style="thin"/>
      <right style="thin"/>
      <top style="thin"/>
      <bottom style="medium"/>
    </border>
    <border>
      <left style="thin"/>
      <right style="thin"/>
      <top style="medium"/>
      <bottom style="thin"/>
    </border>
    <border>
      <left style="thin"/>
      <right/>
      <top/>
      <bottom style="thin"/>
    </border>
    <border>
      <left style="thick"/>
      <right style="thin"/>
      <top style="thick"/>
      <bottom style="hair"/>
    </border>
    <border>
      <left style="thick"/>
      <right style="thin"/>
      <top style="hair"/>
      <bottom style="hair"/>
    </border>
    <border>
      <left style="thick"/>
      <right style="thin"/>
      <top style="hair"/>
      <bottom style="thick"/>
    </border>
    <border>
      <left/>
      <right style="thin"/>
      <top/>
      <bottom style="thin"/>
    </border>
    <border>
      <left style="thin"/>
      <right/>
      <top style="thin"/>
      <bottom/>
    </border>
    <border>
      <left/>
      <right/>
      <top style="thin"/>
      <bottom/>
    </border>
    <border>
      <left/>
      <right style="thin"/>
      <top style="thin"/>
      <bottom/>
    </border>
    <border>
      <left style="thin"/>
      <right>
        <color indexed="63"/>
      </right>
      <top style="thin"/>
      <bottom style="hair"/>
    </border>
    <border>
      <left/>
      <right/>
      <top/>
      <bottom style="thin"/>
    </border>
    <border>
      <left style="thin"/>
      <right/>
      <top style="hair"/>
      <bottom style="hair"/>
    </border>
    <border>
      <left style="thin"/>
      <right>
        <color indexed="63"/>
      </right>
      <top style="hair"/>
      <bottom style="thin"/>
    </border>
    <border>
      <left style="thin"/>
      <right style="thin"/>
      <top style="thin"/>
      <bottom/>
    </border>
    <border>
      <left style="thin"/>
      <right style="thin"/>
      <top/>
      <bottom/>
    </border>
    <border>
      <left style="double"/>
      <right style="thin"/>
      <top style="thin"/>
      <bottom style="double"/>
    </border>
    <border>
      <left>
        <color indexed="63"/>
      </left>
      <right style="thin"/>
      <top style="double"/>
      <bottom style="thin"/>
    </border>
    <border>
      <left/>
      <right style="thin"/>
      <top style="thin"/>
      <bottom style="thin"/>
    </border>
    <border>
      <left style="thin"/>
      <right style="double"/>
      <top style="thin"/>
      <bottom style="thin"/>
    </border>
    <border>
      <left>
        <color indexed="63"/>
      </left>
      <right style="thick"/>
      <top style="hair"/>
      <bottom style="thick"/>
    </border>
    <border>
      <left style="thin"/>
      <right/>
      <top style="thin"/>
      <bottom style="thin"/>
    </border>
    <border>
      <left style="thin"/>
      <right style="medium"/>
      <top style="medium"/>
      <bottom style="medium"/>
    </border>
    <border>
      <left>
        <color indexed="63"/>
      </left>
      <right style="thin"/>
      <top style="thin"/>
      <bottom style="medium"/>
    </border>
    <border>
      <left style="thin"/>
      <right style="thin"/>
      <top style="medium"/>
      <bottom/>
    </border>
    <border>
      <left style="thin"/>
      <right/>
      <top style="medium"/>
      <bottom/>
    </border>
    <border>
      <left/>
      <right/>
      <top/>
      <bottom style="medium"/>
    </border>
    <border>
      <left/>
      <right style="thin"/>
      <top/>
      <bottom style="medium"/>
    </border>
    <border>
      <left style="thin"/>
      <right/>
      <top/>
      <bottom style="medium"/>
    </border>
    <border>
      <left style="medium"/>
      <right/>
      <top/>
      <botto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style="thick"/>
      <top style="hair"/>
      <bottom style="hair"/>
    </border>
    <border>
      <left style="thin"/>
      <right style="medium"/>
      <top/>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bottom style="thin"/>
    </border>
    <border>
      <left>
        <color indexed="63"/>
      </left>
      <right style="medium"/>
      <top style="thin"/>
      <bottom style="medium"/>
    </border>
    <border>
      <left style="medium"/>
      <right style="medium"/>
      <top style="medium"/>
      <bottom>
        <color indexed="63"/>
      </bottom>
    </border>
    <border>
      <left style="medium"/>
      <right style="medium"/>
      <top>
        <color indexed="63"/>
      </top>
      <bottom style="medium"/>
    </border>
    <border diagonalUp="1">
      <left style="thin"/>
      <right style="thin"/>
      <top>
        <color indexed="63"/>
      </top>
      <bottom style="thin"/>
      <diagonal style="thin"/>
    </border>
    <border>
      <left/>
      <right style="thin"/>
      <top/>
      <bottom/>
    </border>
    <border>
      <left style="thin"/>
      <right style="thick">
        <color theme="8" tint="-0.4999699890613556"/>
      </right>
      <top style="thin"/>
      <bottom style="hair"/>
    </border>
    <border>
      <left style="thin"/>
      <right style="thick">
        <color theme="8" tint="-0.4999699890613556"/>
      </right>
      <top style="hair"/>
      <bottom style="hair"/>
    </border>
    <border>
      <left style="thin"/>
      <right style="thick">
        <color theme="8" tint="-0.4999699890613556"/>
      </right>
      <top style="hair"/>
      <bottom style="thin"/>
    </border>
    <border>
      <left style="thin"/>
      <right style="double"/>
      <top style="double"/>
      <bottom style="thin"/>
    </border>
    <border>
      <left style="thin"/>
      <right style="double"/>
      <top/>
      <bottom style="thin"/>
    </border>
    <border>
      <left style="thick">
        <color theme="8" tint="-0.4999699890613556"/>
      </left>
      <right>
        <color indexed="63"/>
      </right>
      <top>
        <color indexed="63"/>
      </top>
      <bottom>
        <color indexed="63"/>
      </bottom>
    </border>
    <border>
      <left style="thin"/>
      <right/>
      <top/>
      <bottom/>
    </border>
    <border>
      <left style="medium"/>
      <right style="medium"/>
      <top style="thin"/>
      <bottom style="thin"/>
    </border>
    <border>
      <left style="thin"/>
      <right>
        <color indexed="63"/>
      </right>
      <top style="thin"/>
      <bottom style="double"/>
    </border>
    <border>
      <left style="thin"/>
      <right>
        <color indexed="63"/>
      </right>
      <top style="double"/>
      <bottom style="thin"/>
    </border>
    <border>
      <left style="double"/>
      <right style="thin"/>
      <top style="double"/>
      <bottom style="thin"/>
    </border>
    <border>
      <left style="double"/>
      <right style="thin"/>
      <top/>
      <bottom style="thin"/>
    </border>
    <border>
      <left style="thin"/>
      <right>
        <color indexed="63"/>
      </right>
      <top style="thin"/>
      <bottom style="dotted"/>
    </border>
    <border>
      <left>
        <color indexed="63"/>
      </left>
      <right style="thin"/>
      <top style="thin"/>
      <bottom style="dotted"/>
    </border>
    <border>
      <left/>
      <right/>
      <top style="thin"/>
      <bottom style="dotted"/>
    </border>
    <border>
      <left style="thin"/>
      <right/>
      <top style="dotted"/>
      <bottom style="dotted"/>
    </border>
    <border>
      <left/>
      <right style="thin"/>
      <top style="dotted"/>
      <bottom style="dotted"/>
    </border>
    <border>
      <left>
        <color indexed="63"/>
      </left>
      <right>
        <color indexed="63"/>
      </right>
      <top style="dotted"/>
      <bottom style="dotted"/>
    </border>
    <border>
      <left style="thin"/>
      <right/>
      <top style="dotted"/>
      <bottom style="thin"/>
    </border>
    <border>
      <left/>
      <right style="thin"/>
      <top style="dotted"/>
      <bottom style="thin"/>
    </border>
    <border>
      <left>
        <color indexed="63"/>
      </left>
      <right>
        <color indexed="63"/>
      </right>
      <top style="dotted"/>
      <bottom style="thin"/>
    </border>
    <border>
      <left style="thin"/>
      <right style="medium"/>
      <top style="medium"/>
      <bottom>
        <color indexed="63"/>
      </bottom>
    </border>
    <border>
      <left/>
      <right/>
      <top style="thin"/>
      <bottom style="thin"/>
    </border>
    <border>
      <left style="thick">
        <color theme="8" tint="-0.4999699890613556"/>
      </left>
      <right style="thick">
        <color theme="8" tint="-0.4999699890613556"/>
      </right>
      <top style="thick">
        <color theme="8" tint="-0.4999699890613556"/>
      </top>
      <bottom>
        <color indexed="63"/>
      </bottom>
    </border>
    <border>
      <left style="thick">
        <color theme="8" tint="-0.4999699890613556"/>
      </left>
      <right style="thick">
        <color theme="8" tint="-0.4999699890613556"/>
      </right>
      <top>
        <color indexed="63"/>
      </top>
      <bottom>
        <color indexed="63"/>
      </bottom>
    </border>
    <border>
      <left style="thick">
        <color theme="8" tint="-0.4999699890613556"/>
      </left>
      <right style="thick">
        <color theme="8" tint="-0.4999699890613556"/>
      </right>
      <top>
        <color indexed="63"/>
      </top>
      <bottom style="thick">
        <color theme="8" tint="-0.4999699890613556"/>
      </bottom>
    </border>
    <border diagonalUp="1">
      <left style="thin"/>
      <right/>
      <top style="thin"/>
      <bottom style="thin"/>
      <diagonal style="thin"/>
    </border>
    <border diagonalUp="1">
      <left/>
      <right style="thin"/>
      <top style="thin"/>
      <bottom style="thin"/>
      <diagonal style="thin"/>
    </border>
    <border>
      <left>
        <color indexed="63"/>
      </left>
      <right>
        <color indexed="63"/>
      </right>
      <top style="hair"/>
      <bottom style="hair"/>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style="thin"/>
      <right>
        <color indexed="63"/>
      </right>
      <top style="hair"/>
      <bottom style="thick"/>
    </border>
    <border>
      <left>
        <color indexed="63"/>
      </left>
      <right>
        <color indexed="63"/>
      </right>
      <top style="hair"/>
      <bottom style="thick"/>
    </border>
    <border>
      <left style="double"/>
      <right/>
      <top style="thin"/>
      <bottom style="thin"/>
    </border>
    <border>
      <left style="thin"/>
      <right style="double"/>
      <top style="thin"/>
      <bottom>
        <color indexed="63"/>
      </bottom>
    </border>
    <border>
      <left style="thin"/>
      <right style="double"/>
      <top>
        <color indexed="63"/>
      </top>
      <bottom style="double"/>
    </border>
    <border>
      <left style="medium"/>
      <right style="thin"/>
      <top style="medium"/>
      <bottom>
        <color indexed="63"/>
      </bottom>
    </border>
    <border>
      <left style="medium"/>
      <right style="thin"/>
      <top/>
      <bottom style="medium"/>
    </border>
    <border>
      <left/>
      <right/>
      <top style="medium"/>
      <bottom/>
    </border>
    <border>
      <left/>
      <right style="thin"/>
      <top style="medium"/>
      <bottom/>
    </border>
    <border>
      <left style="medium"/>
      <right/>
      <top/>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0" borderId="0" applyNumberFormat="0" applyFill="0" applyBorder="0" applyAlignment="0" applyProtection="0"/>
    <xf numFmtId="0" fontId="83" fillId="26" borderId="1" applyNumberFormat="0" applyAlignment="0" applyProtection="0"/>
    <xf numFmtId="0" fontId="84" fillId="27"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xf numFmtId="0" fontId="85" fillId="0" borderId="0" applyNumberFormat="0" applyFill="0" applyBorder="0" applyAlignment="0" applyProtection="0"/>
    <xf numFmtId="0" fontId="0" fillId="28" borderId="2" applyNumberFormat="0" applyFont="0" applyAlignment="0" applyProtection="0"/>
    <xf numFmtId="0" fontId="86" fillId="0" borderId="3" applyNumberFormat="0" applyFill="0" applyAlignment="0" applyProtection="0"/>
    <xf numFmtId="0" fontId="87" fillId="29" borderId="0" applyNumberFormat="0" applyBorder="0" applyAlignment="0" applyProtection="0"/>
    <xf numFmtId="0" fontId="88" fillId="30" borderId="4" applyNumberFormat="0" applyAlignment="0" applyProtection="0"/>
    <xf numFmtId="0" fontId="8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6" fillId="0" borderId="0" applyFont="0" applyFill="0" applyBorder="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0" borderId="8" applyNumberFormat="0" applyFill="0" applyAlignment="0" applyProtection="0"/>
    <xf numFmtId="0" fontId="94" fillId="30" borderId="9" applyNumberFormat="0" applyAlignment="0" applyProtection="0"/>
    <xf numFmtId="0" fontId="9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6" fillId="31" borderId="4" applyNumberFormat="0" applyAlignment="0" applyProtection="0"/>
    <xf numFmtId="0" fontId="0" fillId="0" borderId="0">
      <alignment vertical="center"/>
      <protection/>
    </xf>
    <xf numFmtId="0" fontId="6" fillId="0" borderId="0">
      <alignment/>
      <protection/>
    </xf>
    <xf numFmtId="0" fontId="6" fillId="0" borderId="0">
      <alignment vertical="center"/>
      <protection/>
    </xf>
    <xf numFmtId="0" fontId="97" fillId="0" borderId="0" applyNumberFormat="0" applyFill="0" applyBorder="0" applyAlignment="0" applyProtection="0"/>
    <xf numFmtId="0" fontId="98" fillId="32" borderId="0" applyNumberFormat="0" applyBorder="0" applyAlignment="0" applyProtection="0"/>
  </cellStyleXfs>
  <cellXfs count="713">
    <xf numFmtId="0" fontId="0" fillId="0" borderId="0" xfId="0" applyFont="1" applyAlignment="1">
      <alignment vertical="center"/>
    </xf>
    <xf numFmtId="0" fontId="0" fillId="0" borderId="0" xfId="0" applyFont="1" applyAlignment="1" applyProtection="1">
      <alignment horizontal="left" vertical="center"/>
      <protection/>
    </xf>
    <xf numFmtId="0" fontId="0" fillId="0" borderId="0" xfId="0" applyAlignment="1" applyProtection="1">
      <alignment vertical="center"/>
      <protection locked="0"/>
    </xf>
    <xf numFmtId="0" fontId="99" fillId="0" borderId="0" xfId="0" applyFont="1" applyAlignment="1" applyProtection="1">
      <alignment vertical="center"/>
      <protection locked="0"/>
    </xf>
    <xf numFmtId="38" fontId="10" fillId="0" borderId="10" xfId="50" applyFont="1" applyFill="1" applyBorder="1" applyAlignment="1" applyProtection="1">
      <alignment vertical="center"/>
      <protection/>
    </xf>
    <xf numFmtId="184" fontId="10" fillId="0" borderId="10" xfId="0" applyNumberFormat="1" applyFont="1" applyBorder="1" applyAlignment="1" applyProtection="1">
      <alignment horizontal="right" vertical="center"/>
      <protection/>
    </xf>
    <xf numFmtId="184" fontId="10" fillId="0" borderId="11" xfId="0" applyNumberFormat="1" applyFont="1" applyFill="1" applyBorder="1" applyAlignment="1" applyProtection="1">
      <alignment horizontal="right" vertical="center" wrapText="1"/>
      <protection/>
    </xf>
    <xf numFmtId="38" fontId="10" fillId="0" borderId="11" xfId="50" applyFont="1" applyFill="1" applyBorder="1" applyAlignment="1" applyProtection="1">
      <alignment vertical="center"/>
      <protection/>
    </xf>
    <xf numFmtId="184" fontId="10" fillId="0" borderId="11" xfId="0" applyNumberFormat="1" applyFont="1" applyBorder="1" applyAlignment="1" applyProtection="1">
      <alignment horizontal="right" vertical="center"/>
      <protection/>
    </xf>
    <xf numFmtId="184" fontId="10" fillId="0" borderId="11" xfId="0" applyNumberFormat="1" applyFont="1" applyFill="1" applyBorder="1" applyAlignment="1" applyProtection="1">
      <alignment horizontal="right" vertical="center"/>
      <protection/>
    </xf>
    <xf numFmtId="184" fontId="10" fillId="0" borderId="12" xfId="0" applyNumberFormat="1" applyFont="1" applyFill="1" applyBorder="1" applyAlignment="1" applyProtection="1">
      <alignment horizontal="right" vertical="center" wrapText="1"/>
      <protection/>
    </xf>
    <xf numFmtId="38" fontId="10" fillId="0" borderId="12" xfId="50" applyFont="1" applyFill="1" applyBorder="1" applyAlignment="1" applyProtection="1">
      <alignment vertical="center"/>
      <protection/>
    </xf>
    <xf numFmtId="0" fontId="100" fillId="0" borderId="0" xfId="0" applyFont="1" applyAlignment="1" applyProtection="1">
      <alignment vertical="center"/>
      <protection locked="0"/>
    </xf>
    <xf numFmtId="0" fontId="5" fillId="0" borderId="0" xfId="0" applyFont="1" applyAlignment="1" applyProtection="1">
      <alignment vertical="center"/>
      <protection locked="0"/>
    </xf>
    <xf numFmtId="38" fontId="10" fillId="0" borderId="11" xfId="50" applyFont="1" applyFill="1" applyBorder="1" applyAlignment="1" applyProtection="1">
      <alignment horizontal="center" vertical="center"/>
      <protection/>
    </xf>
    <xf numFmtId="0" fontId="101" fillId="0" borderId="0" xfId="0" applyFont="1" applyAlignment="1" applyProtection="1">
      <alignment vertical="center"/>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85" fillId="0" borderId="15" xfId="44" applyBorder="1" applyAlignment="1" applyProtection="1">
      <alignment vertical="center"/>
      <protection/>
    </xf>
    <xf numFmtId="186" fontId="102" fillId="33" borderId="16" xfId="0" applyNumberFormat="1" applyFont="1" applyFill="1" applyBorder="1" applyAlignment="1" applyProtection="1">
      <alignment vertical="center" shrinkToFit="1"/>
      <protection/>
    </xf>
    <xf numFmtId="186" fontId="102" fillId="33" borderId="17" xfId="0" applyNumberFormat="1" applyFont="1" applyFill="1" applyBorder="1" applyAlignment="1" applyProtection="1">
      <alignment vertical="center" shrinkToFit="1"/>
      <protection/>
    </xf>
    <xf numFmtId="184" fontId="7" fillId="0" borderId="18" xfId="0" applyNumberFormat="1" applyFont="1" applyBorder="1" applyAlignment="1" applyProtection="1">
      <alignment vertical="center" shrinkToFit="1"/>
      <protection/>
    </xf>
    <xf numFmtId="184" fontId="7" fillId="0" borderId="15" xfId="0" applyNumberFormat="1" applyFont="1" applyBorder="1" applyAlignment="1" applyProtection="1">
      <alignment vertical="center" shrinkToFit="1"/>
      <protection/>
    </xf>
    <xf numFmtId="184" fontId="7" fillId="0" borderId="19" xfId="0" applyNumberFormat="1" applyFont="1" applyBorder="1" applyAlignment="1" applyProtection="1">
      <alignment vertical="center" shrinkToFit="1"/>
      <protection/>
    </xf>
    <xf numFmtId="184" fontId="7" fillId="0" borderId="20" xfId="0" applyNumberFormat="1" applyFont="1" applyBorder="1" applyAlignment="1" applyProtection="1">
      <alignment vertical="center" shrinkToFit="1"/>
      <protection/>
    </xf>
    <xf numFmtId="3" fontId="0" fillId="0" borderId="15" xfId="0" applyNumberFormat="1" applyBorder="1" applyAlignment="1">
      <alignment horizontal="center" vertical="center"/>
    </xf>
    <xf numFmtId="0" fontId="0" fillId="0" borderId="15" xfId="0" applyBorder="1" applyAlignment="1">
      <alignment vertical="center"/>
    </xf>
    <xf numFmtId="3" fontId="0" fillId="0" borderId="15" xfId="0" applyNumberFormat="1" applyBorder="1" applyAlignment="1">
      <alignment vertical="center"/>
    </xf>
    <xf numFmtId="0" fontId="0" fillId="0" borderId="15" xfId="0" applyBorder="1" applyAlignment="1">
      <alignment horizontal="center" vertical="center"/>
    </xf>
    <xf numFmtId="0" fontId="100" fillId="0" borderId="0" xfId="0" applyFont="1" applyFill="1" applyBorder="1" applyAlignment="1" applyProtection="1">
      <alignment vertical="center"/>
      <protection locked="0"/>
    </xf>
    <xf numFmtId="0" fontId="0" fillId="0" borderId="0" xfId="0" applyAlignment="1">
      <alignment horizontal="center" vertical="center"/>
    </xf>
    <xf numFmtId="0" fontId="0" fillId="0" borderId="0" xfId="0" applyAlignment="1">
      <alignment vertical="center"/>
    </xf>
    <xf numFmtId="0" fontId="0" fillId="0" borderId="15" xfId="0" applyBorder="1" applyAlignment="1">
      <alignment horizontal="center" vertical="center"/>
    </xf>
    <xf numFmtId="3" fontId="0" fillId="0" borderId="0" xfId="0" applyNumberFormat="1" applyAlignment="1">
      <alignment vertical="center"/>
    </xf>
    <xf numFmtId="0" fontId="0" fillId="0" borderId="0" xfId="0" applyAlignment="1">
      <alignment horizontal="center" vertical="center"/>
    </xf>
    <xf numFmtId="3" fontId="0" fillId="0" borderId="0" xfId="0" applyNumberFormat="1" applyAlignment="1">
      <alignment vertical="center"/>
    </xf>
    <xf numFmtId="38" fontId="10" fillId="0" borderId="10" xfId="50" applyFont="1" applyFill="1" applyBorder="1" applyAlignment="1" applyProtection="1">
      <alignment horizontal="center" vertical="center"/>
      <protection/>
    </xf>
    <xf numFmtId="0" fontId="22" fillId="33" borderId="21" xfId="0" applyFont="1" applyFill="1" applyBorder="1" applyAlignment="1" applyProtection="1">
      <alignment horizontal="center" vertical="center"/>
      <protection/>
    </xf>
    <xf numFmtId="190" fontId="22" fillId="33" borderId="21" xfId="0" applyNumberFormat="1" applyFont="1" applyFill="1" applyBorder="1" applyAlignment="1" applyProtection="1">
      <alignment horizontal="center" vertical="center"/>
      <protection/>
    </xf>
    <xf numFmtId="190" fontId="24" fillId="0" borderId="0" xfId="50" applyNumberFormat="1" applyFont="1" applyFill="1" applyBorder="1" applyAlignment="1" applyProtection="1">
      <alignment vertical="center" wrapText="1"/>
      <protection/>
    </xf>
    <xf numFmtId="190" fontId="19" fillId="0" borderId="14" xfId="50" applyNumberFormat="1" applyFont="1" applyFill="1" applyBorder="1" applyAlignment="1" applyProtection="1">
      <alignment vertical="center" wrapText="1"/>
      <protection/>
    </xf>
    <xf numFmtId="190" fontId="19" fillId="0" borderId="15" xfId="50" applyNumberFormat="1" applyFont="1" applyFill="1" applyBorder="1" applyAlignment="1" applyProtection="1">
      <alignment vertical="center" wrapText="1"/>
      <protection/>
    </xf>
    <xf numFmtId="0" fontId="103" fillId="0" borderId="0" xfId="0" applyFont="1" applyFill="1" applyBorder="1" applyAlignment="1" applyProtection="1">
      <alignment horizontal="center" vertical="center" wrapText="1" shrinkToFit="1"/>
      <protection/>
    </xf>
    <xf numFmtId="0" fontId="103" fillId="0" borderId="0" xfId="0" applyFont="1" applyFill="1" applyAlignment="1" applyProtection="1">
      <alignment horizontal="center" vertical="center"/>
      <protection/>
    </xf>
    <xf numFmtId="184" fontId="6" fillId="0" borderId="0" xfId="0" applyNumberFormat="1" applyFont="1" applyFill="1" applyBorder="1" applyAlignment="1" applyProtection="1">
      <alignment horizontal="right" vertical="center" wrapText="1"/>
      <protection/>
    </xf>
    <xf numFmtId="184" fontId="17" fillId="0" borderId="0" xfId="0" applyNumberFormat="1" applyFont="1" applyFill="1" applyBorder="1" applyAlignment="1" applyProtection="1">
      <alignment horizontal="left" vertical="center" wrapText="1" indent="3"/>
      <protection/>
    </xf>
    <xf numFmtId="0" fontId="13" fillId="33" borderId="0" xfId="0" applyFont="1" applyFill="1" applyBorder="1" applyAlignment="1" applyProtection="1">
      <alignment vertical="center"/>
      <protection/>
    </xf>
    <xf numFmtId="0" fontId="13" fillId="0" borderId="0" xfId="0" applyFont="1" applyFill="1" applyAlignment="1" applyProtection="1">
      <alignment horizontal="center" vertical="center"/>
      <protection/>
    </xf>
    <xf numFmtId="184" fontId="11" fillId="0" borderId="0" xfId="0" applyNumberFormat="1" applyFont="1" applyFill="1" applyBorder="1" applyAlignment="1" applyProtection="1">
      <alignment horizontal="right" vertical="center" wrapText="1"/>
      <protection/>
    </xf>
    <xf numFmtId="0" fontId="6" fillId="0" borderId="0" xfId="0" applyFont="1" applyFill="1" applyAlignment="1" applyProtection="1">
      <alignment vertical="center"/>
      <protection/>
    </xf>
    <xf numFmtId="190" fontId="19" fillId="0" borderId="0" xfId="50" applyNumberFormat="1" applyFont="1" applyFill="1" applyBorder="1" applyAlignment="1" applyProtection="1">
      <alignment vertical="center" wrapText="1"/>
      <protection/>
    </xf>
    <xf numFmtId="0" fontId="19" fillId="0" borderId="0" xfId="0" applyFont="1" applyFill="1" applyBorder="1" applyAlignment="1" applyProtection="1">
      <alignment horizontal="center" vertical="center" wrapText="1"/>
      <protection/>
    </xf>
    <xf numFmtId="190" fontId="18" fillId="0" borderId="0" xfId="50" applyNumberFormat="1" applyFont="1" applyFill="1" applyBorder="1" applyAlignment="1" applyProtection="1">
      <alignment horizontal="right" vertical="center"/>
      <protection/>
    </xf>
    <xf numFmtId="0" fontId="11" fillId="33" borderId="22" xfId="0" applyFont="1" applyFill="1" applyBorder="1" applyAlignment="1" applyProtection="1">
      <alignment vertical="center"/>
      <protection/>
    </xf>
    <xf numFmtId="0" fontId="11" fillId="33" borderId="23" xfId="0" applyFont="1" applyFill="1" applyBorder="1" applyAlignment="1" applyProtection="1">
      <alignment vertical="center"/>
      <protection/>
    </xf>
    <xf numFmtId="0" fontId="11" fillId="0" borderId="23" xfId="0" applyFont="1" applyFill="1" applyBorder="1" applyAlignment="1" applyProtection="1">
      <alignment horizontal="left" vertical="center"/>
      <protection/>
    </xf>
    <xf numFmtId="0" fontId="11" fillId="0" borderId="24" xfId="0" applyFont="1" applyFill="1" applyBorder="1" applyAlignment="1" applyProtection="1">
      <alignment horizontal="left" vertical="center"/>
      <protection/>
    </xf>
    <xf numFmtId="190" fontId="24" fillId="0" borderId="25" xfId="50" applyNumberFormat="1" applyFont="1" applyFill="1" applyBorder="1" applyAlignment="1" applyProtection="1">
      <alignment horizontal="right" vertical="center" wrapText="1"/>
      <protection/>
    </xf>
    <xf numFmtId="0" fontId="85" fillId="0" borderId="0" xfId="44" applyAlignment="1" applyProtection="1">
      <alignment vertical="center"/>
      <protection/>
    </xf>
    <xf numFmtId="0" fontId="104" fillId="0" borderId="0" xfId="0" applyFont="1" applyBorder="1" applyAlignment="1" applyProtection="1">
      <alignment vertical="center"/>
      <protection/>
    </xf>
    <xf numFmtId="0" fontId="105" fillId="0" borderId="0" xfId="0" applyFont="1" applyAlignment="1" applyProtection="1">
      <alignment horizontal="center" vertical="center"/>
      <protection/>
    </xf>
    <xf numFmtId="0" fontId="105" fillId="0" borderId="0" xfId="0" applyFont="1" applyAlignment="1" applyProtection="1">
      <alignment vertical="center"/>
      <protection/>
    </xf>
    <xf numFmtId="0" fontId="105" fillId="0" borderId="0" xfId="0" applyFont="1" applyAlignment="1" applyProtection="1">
      <alignment horizontal="left" vertical="center" shrinkToFit="1"/>
      <protection/>
    </xf>
    <xf numFmtId="0" fontId="105" fillId="0" borderId="0" xfId="0" applyFont="1" applyAlignment="1" applyProtection="1">
      <alignment horizontal="left" vertical="center"/>
      <protection/>
    </xf>
    <xf numFmtId="0" fontId="105" fillId="0" borderId="0" xfId="0" applyFont="1" applyBorder="1" applyAlignment="1" applyProtection="1">
      <alignment vertical="center"/>
      <protection/>
    </xf>
    <xf numFmtId="0" fontId="23" fillId="0" borderId="0" xfId="0" applyFont="1" applyBorder="1" applyAlignment="1" applyProtection="1">
      <alignment horizontal="center" vertical="center"/>
      <protection/>
    </xf>
    <xf numFmtId="0" fontId="19" fillId="0" borderId="0" xfId="0" applyFont="1" applyAlignment="1" applyProtection="1">
      <alignment vertical="center"/>
      <protection/>
    </xf>
    <xf numFmtId="0" fontId="6" fillId="0" borderId="0" xfId="0" applyFont="1" applyAlignment="1" applyProtection="1">
      <alignment vertical="center"/>
      <protection/>
    </xf>
    <xf numFmtId="0" fontId="19" fillId="0" borderId="0" xfId="0" applyFont="1" applyFill="1" applyAlignment="1" applyProtection="1">
      <alignment vertical="center"/>
      <protection/>
    </xf>
    <xf numFmtId="0" fontId="19" fillId="0" borderId="0" xfId="0" applyNumberFormat="1" applyFont="1" applyAlignment="1" applyProtection="1">
      <alignment vertical="center"/>
      <protection/>
    </xf>
    <xf numFmtId="0" fontId="17" fillId="0" borderId="0" xfId="0" applyFont="1" applyBorder="1" applyAlignment="1" applyProtection="1">
      <alignment horizontal="left" vertical="center"/>
      <protection/>
    </xf>
    <xf numFmtId="0" fontId="14" fillId="0" borderId="0" xfId="0" applyFont="1" applyAlignment="1" applyProtection="1">
      <alignment vertical="center"/>
      <protection/>
    </xf>
    <xf numFmtId="0" fontId="21" fillId="0" borderId="0" xfId="0" applyFont="1" applyAlignment="1" applyProtection="1">
      <alignment vertical="center"/>
      <protection/>
    </xf>
    <xf numFmtId="0" fontId="6" fillId="0" borderId="0" xfId="0" applyFont="1" applyAlignment="1" applyProtection="1">
      <alignment vertical="center"/>
      <protection/>
    </xf>
    <xf numFmtId="0" fontId="21" fillId="0" borderId="0" xfId="0" applyFont="1" applyBorder="1" applyAlignment="1" applyProtection="1">
      <alignment horizontal="right" vertical="center"/>
      <protection/>
    </xf>
    <xf numFmtId="0" fontId="17" fillId="0" borderId="26" xfId="0" applyFont="1" applyBorder="1" applyAlignment="1" applyProtection="1">
      <alignment vertical="center"/>
      <protection/>
    </xf>
    <xf numFmtId="0" fontId="17" fillId="0" borderId="27" xfId="0" applyFont="1" applyBorder="1" applyAlignment="1" applyProtection="1">
      <alignment horizontal="right"/>
      <protection/>
    </xf>
    <xf numFmtId="0" fontId="21" fillId="0" borderId="28" xfId="0" applyFont="1" applyBorder="1" applyAlignment="1" applyProtection="1">
      <alignment horizontal="center" vertical="center"/>
      <protection/>
    </xf>
    <xf numFmtId="0" fontId="22" fillId="33" borderId="26" xfId="0" applyFont="1" applyFill="1" applyBorder="1" applyAlignment="1" applyProtection="1">
      <alignment horizontal="center" vertical="center"/>
      <protection/>
    </xf>
    <xf numFmtId="0" fontId="21" fillId="0" borderId="27" xfId="0" applyFont="1" applyBorder="1" applyAlignment="1" applyProtection="1">
      <alignment vertical="center"/>
      <protection/>
    </xf>
    <xf numFmtId="190" fontId="24" fillId="0" borderId="28" xfId="50" applyNumberFormat="1" applyFont="1" applyFill="1" applyBorder="1" applyAlignment="1" applyProtection="1">
      <alignment horizontal="right" vertical="center" wrapText="1"/>
      <protection/>
    </xf>
    <xf numFmtId="0" fontId="11" fillId="0" borderId="29" xfId="0" applyFont="1" applyFill="1" applyBorder="1" applyAlignment="1" applyProtection="1">
      <alignment vertical="center" wrapText="1"/>
      <protection/>
    </xf>
    <xf numFmtId="0" fontId="17" fillId="0" borderId="21" xfId="0" applyFont="1" applyBorder="1" applyAlignment="1" applyProtection="1">
      <alignment vertical="center"/>
      <protection/>
    </xf>
    <xf numFmtId="0" fontId="21" fillId="0" borderId="30" xfId="0" applyFont="1" applyBorder="1" applyAlignment="1" applyProtection="1">
      <alignment vertical="center"/>
      <protection/>
    </xf>
    <xf numFmtId="0" fontId="11" fillId="0" borderId="31" xfId="0" applyFont="1" applyFill="1" applyBorder="1" applyAlignment="1" applyProtection="1">
      <alignment vertical="center" wrapText="1"/>
      <protection/>
    </xf>
    <xf numFmtId="0" fontId="11" fillId="0" borderId="0" xfId="0" applyFont="1" applyAlignment="1" applyProtection="1">
      <alignment vertical="center"/>
      <protection/>
    </xf>
    <xf numFmtId="0" fontId="4" fillId="0" borderId="0" xfId="0" applyFont="1" applyAlignment="1" applyProtection="1">
      <alignment vertical="center"/>
      <protection/>
    </xf>
    <xf numFmtId="0" fontId="19" fillId="0" borderId="0" xfId="0" applyFont="1" applyFill="1" applyBorder="1" applyAlignment="1" applyProtection="1">
      <alignment vertical="center"/>
      <protection/>
    </xf>
    <xf numFmtId="0" fontId="11" fillId="0" borderId="32" xfId="0" applyFont="1" applyFill="1" applyBorder="1" applyAlignment="1" applyProtection="1">
      <alignment vertical="center" wrapText="1"/>
      <protection/>
    </xf>
    <xf numFmtId="0" fontId="10" fillId="0" borderId="21" xfId="0" applyFont="1" applyFill="1" applyBorder="1" applyAlignment="1" applyProtection="1" quotePrefix="1">
      <alignment horizontal="center" vertical="center" wrapText="1"/>
      <protection/>
    </xf>
    <xf numFmtId="184" fontId="10" fillId="0" borderId="21" xfId="0" applyNumberFormat="1" applyFont="1" applyFill="1" applyBorder="1" applyAlignment="1" applyProtection="1">
      <alignment horizontal="right" vertical="center" wrapText="1"/>
      <protection/>
    </xf>
    <xf numFmtId="0" fontId="11" fillId="0" borderId="0" xfId="0" applyFont="1" applyAlignment="1" applyProtection="1">
      <alignment vertical="center"/>
      <protection/>
    </xf>
    <xf numFmtId="0" fontId="106" fillId="0" borderId="0" xfId="0" applyFont="1" applyAlignment="1" applyProtection="1">
      <alignment vertical="center"/>
      <protection/>
    </xf>
    <xf numFmtId="0" fontId="107" fillId="0" borderId="0" xfId="0" applyFont="1" applyAlignment="1" applyProtection="1">
      <alignment horizontal="left" vertical="center" indent="2"/>
      <protection/>
    </xf>
    <xf numFmtId="0" fontId="108" fillId="0" borderId="0" xfId="0" applyFont="1" applyAlignment="1" applyProtection="1">
      <alignment vertical="center"/>
      <protection/>
    </xf>
    <xf numFmtId="0" fontId="17" fillId="0" borderId="0" xfId="0" applyFont="1" applyFill="1" applyAlignment="1" applyProtection="1">
      <alignment vertical="center"/>
      <protection/>
    </xf>
    <xf numFmtId="0" fontId="13" fillId="0" borderId="0" xfId="0" applyFont="1" applyFill="1" applyAlignment="1" applyProtection="1">
      <alignment vertical="center"/>
      <protection/>
    </xf>
    <xf numFmtId="0" fontId="109" fillId="0" borderId="0" xfId="0" applyFont="1" applyFill="1" applyAlignment="1" applyProtection="1">
      <alignment vertical="center"/>
      <protection/>
    </xf>
    <xf numFmtId="0" fontId="109" fillId="0" borderId="0" xfId="0" applyFont="1" applyAlignment="1" applyProtection="1">
      <alignment horizontal="center" vertical="center"/>
      <protection/>
    </xf>
    <xf numFmtId="0" fontId="18" fillId="0" borderId="0" xfId="0" applyFont="1" applyAlignment="1" applyProtection="1">
      <alignment vertical="center"/>
      <protection/>
    </xf>
    <xf numFmtId="0" fontId="17" fillId="0" borderId="0" xfId="0" applyFont="1" applyAlignment="1" applyProtection="1">
      <alignment vertical="center"/>
      <protection/>
    </xf>
    <xf numFmtId="0" fontId="18" fillId="0" borderId="0" xfId="0" applyFont="1" applyAlignment="1" applyProtection="1">
      <alignment horizontal="center" vertical="center"/>
      <protection/>
    </xf>
    <xf numFmtId="0" fontId="110" fillId="0" borderId="0" xfId="0" applyFont="1" applyAlignment="1" applyProtection="1">
      <alignment horizontal="left" vertical="center"/>
      <protection/>
    </xf>
    <xf numFmtId="0" fontId="11" fillId="0" borderId="15"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textRotation="255"/>
      <protection/>
    </xf>
    <xf numFmtId="0" fontId="105" fillId="0" borderId="0" xfId="0" applyFont="1" applyBorder="1" applyAlignment="1" applyProtection="1">
      <alignment horizontal="left" vertical="center"/>
      <protection/>
    </xf>
    <xf numFmtId="0" fontId="11" fillId="0" borderId="33" xfId="0" applyFont="1" applyFill="1" applyBorder="1" applyAlignment="1" applyProtection="1">
      <alignment horizontal="center" vertical="top" wrapText="1"/>
      <protection/>
    </xf>
    <xf numFmtId="0" fontId="11" fillId="0" borderId="34" xfId="0" applyFont="1" applyFill="1" applyBorder="1" applyAlignment="1" applyProtection="1">
      <alignment horizontal="center" vertical="center" wrapText="1"/>
      <protection/>
    </xf>
    <xf numFmtId="0" fontId="19" fillId="0" borderId="35" xfId="0" applyFont="1" applyFill="1" applyBorder="1" applyAlignment="1" applyProtection="1">
      <alignment horizontal="center" vertical="center" wrapText="1"/>
      <protection/>
    </xf>
    <xf numFmtId="0" fontId="19" fillId="0" borderId="13" xfId="0" applyFont="1" applyFill="1" applyBorder="1" applyAlignment="1" applyProtection="1">
      <alignment horizontal="center" vertical="center" wrapText="1"/>
      <protection/>
    </xf>
    <xf numFmtId="0" fontId="105" fillId="0" borderId="0" xfId="0" applyFont="1" applyBorder="1" applyAlignment="1" applyProtection="1">
      <alignment horizontal="center" vertical="center" wrapText="1"/>
      <protection/>
    </xf>
    <xf numFmtId="0" fontId="11" fillId="0" borderId="18" xfId="0" applyFont="1" applyFill="1" applyBorder="1" applyAlignment="1" applyProtection="1">
      <alignment horizontal="center" vertical="center" wrapText="1"/>
      <protection/>
    </xf>
    <xf numFmtId="190" fontId="19" fillId="0" borderId="36" xfId="5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horizontal="center" vertical="center"/>
      <protection/>
    </xf>
    <xf numFmtId="0" fontId="111" fillId="0" borderId="0" xfId="0" applyFont="1" applyAlignment="1" applyProtection="1">
      <alignment horizontal="right" vertical="center"/>
      <protection/>
    </xf>
    <xf numFmtId="0" fontId="17" fillId="0" borderId="0" xfId="0" applyFont="1" applyBorder="1" applyAlignment="1" applyProtection="1">
      <alignment horizontal="center" vertical="center"/>
      <protection/>
    </xf>
    <xf numFmtId="190" fontId="19" fillId="0" borderId="37" xfId="50" applyNumberFormat="1" applyFont="1" applyFill="1" applyBorder="1" applyAlignment="1" applyProtection="1">
      <alignment vertical="center" wrapText="1"/>
      <protection/>
    </xf>
    <xf numFmtId="0" fontId="19" fillId="0" borderId="15" xfId="0" applyNumberFormat="1" applyFont="1" applyFill="1" applyBorder="1" applyAlignment="1" applyProtection="1">
      <alignment horizontal="center" vertical="center"/>
      <protection/>
    </xf>
    <xf numFmtId="0" fontId="106" fillId="0" borderId="0" xfId="0" applyFont="1" applyBorder="1" applyAlignment="1" applyProtection="1">
      <alignment horizontal="left" vertical="center" wrapText="1"/>
      <protection/>
    </xf>
    <xf numFmtId="0" fontId="19" fillId="0" borderId="37" xfId="0" applyFont="1" applyFill="1" applyBorder="1" applyAlignment="1" applyProtection="1">
      <alignment vertical="center" wrapText="1"/>
      <protection/>
    </xf>
    <xf numFmtId="0" fontId="19" fillId="0" borderId="15" xfId="0" applyFont="1" applyFill="1" applyBorder="1" applyAlignment="1" applyProtection="1">
      <alignment vertical="center" wrapText="1"/>
      <protection/>
    </xf>
    <xf numFmtId="0" fontId="106" fillId="33" borderId="0" xfId="0" applyFont="1" applyFill="1" applyBorder="1" applyAlignment="1" applyProtection="1">
      <alignment horizontal="left" vertical="center" wrapText="1"/>
      <protection/>
    </xf>
    <xf numFmtId="0" fontId="106" fillId="0" borderId="0" xfId="0" applyFont="1" applyFill="1" applyBorder="1" applyAlignment="1" applyProtection="1">
      <alignment horizontal="left" vertical="center" wrapText="1"/>
      <protection/>
    </xf>
    <xf numFmtId="0" fontId="19" fillId="0" borderId="38" xfId="0" applyFont="1" applyFill="1" applyBorder="1" applyAlignment="1" applyProtection="1">
      <alignment vertical="center" wrapText="1"/>
      <protection/>
    </xf>
    <xf numFmtId="0" fontId="106" fillId="0" borderId="0" xfId="0" applyFont="1" applyBorder="1" applyAlignment="1" applyProtection="1">
      <alignment vertical="top" wrapText="1"/>
      <protection/>
    </xf>
    <xf numFmtId="0" fontId="112" fillId="0" borderId="0" xfId="0" applyFont="1" applyAlignment="1" applyProtection="1">
      <alignment vertical="center"/>
      <protection/>
    </xf>
    <xf numFmtId="0" fontId="111" fillId="0" borderId="0" xfId="0" applyFont="1" applyAlignment="1" applyProtection="1">
      <alignment horizontal="right" vertical="center" wrapText="1"/>
      <protection/>
    </xf>
    <xf numFmtId="0" fontId="113" fillId="0" borderId="0" xfId="0" applyFont="1" applyAlignment="1" applyProtection="1">
      <alignment vertical="center"/>
      <protection/>
    </xf>
    <xf numFmtId="0" fontId="112" fillId="0" borderId="0" xfId="0" applyFont="1" applyAlignment="1" applyProtection="1">
      <alignment vertical="center" shrinkToFit="1"/>
      <protection/>
    </xf>
    <xf numFmtId="184" fontId="11" fillId="0" borderId="0" xfId="0" applyNumberFormat="1" applyFont="1" applyFill="1" applyBorder="1" applyAlignment="1" applyProtection="1">
      <alignment vertical="center" wrapText="1"/>
      <protection/>
    </xf>
    <xf numFmtId="184" fontId="6" fillId="0" borderId="15" xfId="0" applyNumberFormat="1" applyFont="1" applyFill="1" applyBorder="1" applyAlignment="1" applyProtection="1">
      <alignment vertical="center" wrapText="1"/>
      <protection/>
    </xf>
    <xf numFmtId="0" fontId="11" fillId="0" borderId="0" xfId="0" applyFont="1" applyFill="1" applyAlignment="1" applyProtection="1">
      <alignment vertical="center"/>
      <protection/>
    </xf>
    <xf numFmtId="0" fontId="19" fillId="0" borderId="0" xfId="0" applyFont="1" applyAlignment="1" applyProtection="1">
      <alignment horizontal="center" vertical="center"/>
      <protection/>
    </xf>
    <xf numFmtId="0" fontId="21" fillId="0" borderId="0" xfId="0" applyFont="1" applyFill="1" applyAlignment="1" applyProtection="1">
      <alignment vertical="center"/>
      <protection/>
    </xf>
    <xf numFmtId="0" fontId="114" fillId="0" borderId="0" xfId="0" applyFont="1" applyFill="1" applyAlignment="1" applyProtection="1">
      <alignment vertical="center"/>
      <protection/>
    </xf>
    <xf numFmtId="0" fontId="114" fillId="0" borderId="0" xfId="0" applyFont="1" applyAlignment="1" applyProtection="1">
      <alignment vertical="center"/>
      <protection/>
    </xf>
    <xf numFmtId="0" fontId="11" fillId="0" borderId="0" xfId="0" applyFont="1" applyBorder="1" applyAlignment="1" applyProtection="1">
      <alignment vertical="center" wrapText="1"/>
      <protection/>
    </xf>
    <xf numFmtId="0" fontId="6" fillId="0" borderId="15" xfId="0" applyFont="1" applyBorder="1" applyAlignment="1" applyProtection="1">
      <alignment vertical="center" wrapText="1"/>
      <protection/>
    </xf>
    <xf numFmtId="0" fontId="6" fillId="0" borderId="15" xfId="0" applyFont="1" applyFill="1" applyBorder="1" applyAlignment="1" applyProtection="1">
      <alignment vertical="center"/>
      <protection/>
    </xf>
    <xf numFmtId="0" fontId="105" fillId="0" borderId="0" xfId="0" applyFont="1" applyFill="1" applyAlignment="1" applyProtection="1">
      <alignment vertical="center"/>
      <protection/>
    </xf>
    <xf numFmtId="0" fontId="105" fillId="0" borderId="0" xfId="0" applyFont="1" applyFill="1" applyBorder="1" applyAlignment="1" applyProtection="1">
      <alignment vertical="center"/>
      <protection/>
    </xf>
    <xf numFmtId="0" fontId="19" fillId="0" borderId="0" xfId="0" applyFont="1" applyFill="1" applyBorder="1" applyAlignment="1" applyProtection="1">
      <alignment horizontal="center" vertical="center"/>
      <protection/>
    </xf>
    <xf numFmtId="0" fontId="19" fillId="0" borderId="0" xfId="0" applyFont="1" applyFill="1" applyBorder="1" applyAlignment="1" applyProtection="1">
      <alignment vertical="center" wrapText="1"/>
      <protection/>
    </xf>
    <xf numFmtId="0" fontId="14" fillId="0" borderId="0" xfId="0" applyFont="1" applyFill="1" applyAlignment="1" applyProtection="1">
      <alignment vertical="center"/>
      <protection/>
    </xf>
    <xf numFmtId="0" fontId="19" fillId="0" borderId="0" xfId="0" applyFont="1" applyBorder="1" applyAlignment="1" applyProtection="1">
      <alignment vertical="center"/>
      <protection/>
    </xf>
    <xf numFmtId="0" fontId="19" fillId="0" borderId="0" xfId="0" applyFont="1" applyBorder="1" applyAlignment="1" applyProtection="1">
      <alignment horizontal="center" vertical="center"/>
      <protection/>
    </xf>
    <xf numFmtId="190" fontId="18" fillId="0" borderId="0" xfId="50" applyNumberFormat="1" applyFont="1" applyFill="1" applyBorder="1" applyAlignment="1" applyProtection="1">
      <alignment horizontal="center" vertical="center"/>
      <protection/>
    </xf>
    <xf numFmtId="190" fontId="11" fillId="0" borderId="39" xfId="0" applyNumberFormat="1" applyFont="1" applyFill="1" applyBorder="1" applyAlignment="1" applyProtection="1">
      <alignment horizontal="center" vertical="center"/>
      <protection/>
    </xf>
    <xf numFmtId="0" fontId="26" fillId="0" borderId="0" xfId="0" applyFont="1" applyAlignment="1" applyProtection="1">
      <alignment vertical="top" wrapText="1"/>
      <protection/>
    </xf>
    <xf numFmtId="0" fontId="20" fillId="0" borderId="0" xfId="0" applyFont="1" applyAlignment="1" applyProtection="1">
      <alignment vertical="center"/>
      <protection/>
    </xf>
    <xf numFmtId="0" fontId="115" fillId="0" borderId="0" xfId="0" applyFont="1" applyAlignment="1" applyProtection="1">
      <alignment horizontal="left"/>
      <protection/>
    </xf>
    <xf numFmtId="0" fontId="116" fillId="0" borderId="0" xfId="0" applyFont="1" applyAlignment="1" applyProtection="1">
      <alignment vertical="center"/>
      <protection/>
    </xf>
    <xf numFmtId="184" fontId="10" fillId="0" borderId="40" xfId="0" applyNumberFormat="1" applyFont="1" applyFill="1" applyBorder="1" applyAlignment="1" applyProtection="1">
      <alignment vertical="center" wrapText="1"/>
      <protection/>
    </xf>
    <xf numFmtId="184" fontId="10" fillId="0" borderId="37" xfId="0" applyNumberFormat="1" applyFont="1" applyFill="1" applyBorder="1" applyAlignment="1" applyProtection="1">
      <alignment vertical="center" wrapText="1"/>
      <protection/>
    </xf>
    <xf numFmtId="190" fontId="19" fillId="0" borderId="15" xfId="0" applyNumberFormat="1" applyFont="1" applyFill="1" applyBorder="1" applyAlignment="1" applyProtection="1">
      <alignment vertical="center"/>
      <protection/>
    </xf>
    <xf numFmtId="0" fontId="100" fillId="0" borderId="0" xfId="0" applyFont="1" applyBorder="1" applyAlignment="1" applyProtection="1">
      <alignment vertical="center"/>
      <protection locked="0"/>
    </xf>
    <xf numFmtId="184" fontId="7" fillId="0" borderId="41" xfId="0" applyNumberFormat="1" applyFont="1" applyFill="1" applyBorder="1" applyAlignment="1" applyProtection="1">
      <alignment vertical="center" shrinkToFit="1"/>
      <protection/>
    </xf>
    <xf numFmtId="184" fontId="10" fillId="0" borderId="10" xfId="0" applyNumberFormat="1" applyFont="1" applyFill="1" applyBorder="1" applyAlignment="1" applyProtection="1">
      <alignment horizontal="right" vertical="center" wrapText="1"/>
      <protection/>
    </xf>
    <xf numFmtId="0" fontId="117" fillId="0" borderId="25" xfId="0" applyFont="1" applyBorder="1" applyAlignment="1" applyProtection="1" quotePrefix="1">
      <alignment horizontal="center" vertical="center" wrapText="1"/>
      <protection/>
    </xf>
    <xf numFmtId="0" fontId="117" fillId="33" borderId="25" xfId="0" applyFont="1" applyFill="1" applyBorder="1" applyAlignment="1" applyProtection="1" quotePrefix="1">
      <alignment horizontal="center" vertical="center" wrapText="1"/>
      <protection/>
    </xf>
    <xf numFmtId="0" fontId="117" fillId="0" borderId="42" xfId="0" applyFont="1" applyBorder="1" applyAlignment="1" applyProtection="1" quotePrefix="1">
      <alignment horizontal="center" vertical="center" wrapText="1"/>
      <protection/>
    </xf>
    <xf numFmtId="184" fontId="6" fillId="0" borderId="15" xfId="0" applyNumberFormat="1" applyFont="1" applyFill="1" applyBorder="1" applyAlignment="1" applyProtection="1">
      <alignment vertical="center" shrinkToFit="1"/>
      <protection/>
    </xf>
    <xf numFmtId="0" fontId="100" fillId="0" borderId="0" xfId="0" applyFont="1"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vertical="center"/>
      <protection/>
    </xf>
    <xf numFmtId="0" fontId="100" fillId="0" borderId="0" xfId="0" applyFont="1" applyBorder="1" applyAlignment="1" applyProtection="1">
      <alignment vertical="center"/>
      <protection/>
    </xf>
    <xf numFmtId="0" fontId="0" fillId="0" borderId="0" xfId="0" applyAlignment="1" applyProtection="1">
      <alignment vertical="center"/>
      <protection/>
    </xf>
    <xf numFmtId="0" fontId="12" fillId="0" borderId="0" xfId="0" applyFont="1" applyBorder="1" applyAlignment="1" applyProtection="1">
      <alignment vertical="center"/>
      <protection/>
    </xf>
    <xf numFmtId="0" fontId="99" fillId="0" borderId="0" xfId="0" applyFont="1" applyAlignment="1" applyProtection="1">
      <alignment vertical="center"/>
      <protection/>
    </xf>
    <xf numFmtId="0" fontId="117" fillId="0" borderId="0" xfId="0" applyFont="1" applyAlignment="1" applyProtection="1">
      <alignment vertical="center"/>
      <protection/>
    </xf>
    <xf numFmtId="0" fontId="117" fillId="0" borderId="0" xfId="0" applyFont="1" applyAlignment="1" applyProtection="1">
      <alignment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left" vertical="center" shrinkToFit="1"/>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117" fillId="0" borderId="0" xfId="0" applyFont="1" applyAlignment="1" applyProtection="1">
      <alignment horizontal="center" vertical="center"/>
      <protection/>
    </xf>
    <xf numFmtId="0" fontId="117" fillId="0" borderId="0" xfId="0" applyFont="1" applyAlignment="1" applyProtection="1">
      <alignment horizontal="left" vertical="center" shrinkToFit="1"/>
      <protection/>
    </xf>
    <xf numFmtId="14" fontId="0" fillId="0" borderId="0" xfId="0" applyNumberFormat="1" applyFont="1" applyAlignment="1" applyProtection="1">
      <alignment vertical="center"/>
      <protection/>
    </xf>
    <xf numFmtId="0" fontId="0" fillId="0" borderId="0" xfId="0" applyFont="1" applyAlignment="1" applyProtection="1">
      <alignment horizontal="right" vertical="center"/>
      <protection/>
    </xf>
    <xf numFmtId="0" fontId="117" fillId="0" borderId="43" xfId="0" applyFont="1" applyBorder="1" applyAlignment="1" applyProtection="1">
      <alignment horizontal="center" vertical="top" shrinkToFit="1"/>
      <protection/>
    </xf>
    <xf numFmtId="0" fontId="117" fillId="0" borderId="43" xfId="0" applyFont="1" applyBorder="1" applyAlignment="1" applyProtection="1">
      <alignment horizontal="center" vertical="top" wrapText="1"/>
      <protection/>
    </xf>
    <xf numFmtId="0" fontId="117" fillId="0" borderId="44" xfId="0" applyFont="1" applyBorder="1" applyAlignment="1" applyProtection="1">
      <alignment horizontal="center" vertical="top" wrapText="1"/>
      <protection/>
    </xf>
    <xf numFmtId="0" fontId="0" fillId="0" borderId="45" xfId="0" applyFont="1" applyBorder="1" applyAlignment="1" applyProtection="1">
      <alignment horizontal="center" vertical="top" wrapText="1"/>
      <protection/>
    </xf>
    <xf numFmtId="0" fontId="0" fillId="0" borderId="46" xfId="0" applyFont="1" applyBorder="1" applyAlignment="1" applyProtection="1">
      <alignment horizontal="center" vertical="top" wrapText="1"/>
      <protection/>
    </xf>
    <xf numFmtId="0" fontId="117" fillId="0" borderId="17" xfId="0" applyFont="1" applyBorder="1" applyAlignment="1" applyProtection="1">
      <alignment horizontal="left" vertical="center" shrinkToFit="1"/>
      <protection/>
    </xf>
    <xf numFmtId="0" fontId="0" fillId="0" borderId="17" xfId="0" applyFont="1" applyBorder="1" applyAlignment="1" applyProtection="1">
      <alignment horizontal="center" vertical="top" wrapText="1"/>
      <protection/>
    </xf>
    <xf numFmtId="0" fontId="117" fillId="0" borderId="17" xfId="0" applyFont="1" applyBorder="1" applyAlignment="1" applyProtection="1">
      <alignment horizontal="center" vertical="center" wrapText="1"/>
      <protection/>
    </xf>
    <xf numFmtId="0" fontId="117" fillId="0" borderId="47" xfId="0" applyFont="1" applyBorder="1" applyAlignment="1" applyProtection="1">
      <alignment horizontal="center" vertical="center" wrapText="1"/>
      <protection/>
    </xf>
    <xf numFmtId="0" fontId="117" fillId="0" borderId="46" xfId="0" applyFont="1" applyBorder="1" applyAlignment="1" applyProtection="1">
      <alignment horizontal="center" vertical="center" wrapText="1"/>
      <protection/>
    </xf>
    <xf numFmtId="184" fontId="7" fillId="0" borderId="0" xfId="0" applyNumberFormat="1" applyFont="1" applyFill="1" applyBorder="1" applyAlignment="1" applyProtection="1">
      <alignment horizontal="right" vertical="center" wrapText="1"/>
      <protection/>
    </xf>
    <xf numFmtId="0" fontId="0" fillId="33" borderId="0" xfId="0" applyFont="1" applyFill="1" applyAlignment="1" applyProtection="1">
      <alignment vertical="center"/>
      <protection/>
    </xf>
    <xf numFmtId="0" fontId="0" fillId="33" borderId="0" xfId="0" applyFont="1" applyFill="1" applyAlignment="1" applyProtection="1">
      <alignment horizontal="center" vertical="center"/>
      <protection/>
    </xf>
    <xf numFmtId="0" fontId="0" fillId="33" borderId="0" xfId="0" applyFont="1" applyFill="1" applyBorder="1" applyAlignment="1" applyProtection="1">
      <alignment vertical="center"/>
      <protection/>
    </xf>
    <xf numFmtId="0" fontId="118" fillId="33" borderId="45" xfId="0" applyFont="1" applyFill="1" applyBorder="1" applyAlignment="1" applyProtection="1">
      <alignment horizontal="center" vertical="center" wrapText="1"/>
      <protection/>
    </xf>
    <xf numFmtId="186" fontId="102" fillId="33" borderId="0" xfId="0" applyNumberFormat="1" applyFont="1" applyFill="1" applyBorder="1" applyAlignment="1" applyProtection="1">
      <alignment horizontal="center" vertical="center" wrapText="1"/>
      <protection/>
    </xf>
    <xf numFmtId="38" fontId="119" fillId="0" borderId="48" xfId="50" applyFont="1" applyFill="1" applyBorder="1" applyAlignment="1" applyProtection="1">
      <alignment vertical="center"/>
      <protection/>
    </xf>
    <xf numFmtId="0" fontId="102" fillId="0" borderId="0" xfId="0" applyFont="1" applyAlignment="1" applyProtection="1">
      <alignment horizontal="right" vertical="center"/>
      <protection/>
    </xf>
    <xf numFmtId="184" fontId="102" fillId="0" borderId="0" xfId="0" applyNumberFormat="1" applyFont="1" applyAlignment="1" applyProtection="1">
      <alignment vertical="center"/>
      <protection/>
    </xf>
    <xf numFmtId="0" fontId="120" fillId="0" borderId="0" xfId="0" applyFont="1" applyFill="1" applyAlignment="1" applyProtection="1">
      <alignment vertical="center"/>
      <protection/>
    </xf>
    <xf numFmtId="0" fontId="117" fillId="0" borderId="0" xfId="0" applyFont="1" applyAlignment="1" applyProtection="1">
      <alignment horizontal="justify" vertical="center"/>
      <protection/>
    </xf>
    <xf numFmtId="38" fontId="0" fillId="0" borderId="0" xfId="50" applyFont="1" applyAlignment="1" applyProtection="1">
      <alignment vertical="center"/>
      <protection/>
    </xf>
    <xf numFmtId="0" fontId="0" fillId="0" borderId="0" xfId="0" applyFont="1" applyBorder="1" applyAlignment="1" applyProtection="1">
      <alignment horizontal="left" vertical="center"/>
      <protection/>
    </xf>
    <xf numFmtId="38" fontId="0" fillId="0" borderId="0" xfId="0" applyNumberFormat="1" applyFont="1" applyAlignment="1" applyProtection="1">
      <alignment vertical="center"/>
      <protection/>
    </xf>
    <xf numFmtId="0" fontId="117" fillId="0" borderId="0" xfId="0" applyFont="1" applyBorder="1" applyAlignment="1" applyProtection="1">
      <alignment horizontal="center" vertical="center" wrapText="1"/>
      <protection/>
    </xf>
    <xf numFmtId="0" fontId="117" fillId="0" borderId="49" xfId="0" applyFont="1" applyBorder="1" applyAlignment="1" applyProtection="1">
      <alignment horizontal="center" vertical="center" wrapText="1"/>
      <protection/>
    </xf>
    <xf numFmtId="0" fontId="117" fillId="0" borderId="50" xfId="0" applyFont="1" applyBorder="1" applyAlignment="1" applyProtection="1">
      <alignment horizontal="center" vertical="center" wrapText="1"/>
      <protection/>
    </xf>
    <xf numFmtId="0" fontId="117" fillId="33" borderId="0" xfId="0" applyFont="1" applyFill="1" applyBorder="1" applyAlignment="1" applyProtection="1">
      <alignment horizontal="center" vertical="center" wrapText="1"/>
      <protection/>
    </xf>
    <xf numFmtId="0" fontId="117" fillId="0" borderId="51" xfId="0" applyFont="1" applyBorder="1" applyAlignment="1" applyProtection="1">
      <alignment horizontal="center" vertical="center" wrapText="1"/>
      <protection/>
    </xf>
    <xf numFmtId="0" fontId="117" fillId="0" borderId="0" xfId="0" applyFont="1" applyAlignment="1" applyProtection="1">
      <alignment horizontal="left" vertical="center"/>
      <protection/>
    </xf>
    <xf numFmtId="0" fontId="117" fillId="0" borderId="17" xfId="0" applyFont="1" applyBorder="1" applyAlignment="1" applyProtection="1">
      <alignment horizontal="left" vertical="center" wrapText="1"/>
      <protection/>
    </xf>
    <xf numFmtId="0" fontId="117" fillId="0" borderId="25" xfId="0" applyFont="1" applyBorder="1" applyAlignment="1" applyProtection="1">
      <alignment horizontal="center" vertical="center" wrapText="1"/>
      <protection/>
    </xf>
    <xf numFmtId="0" fontId="117" fillId="0" borderId="37" xfId="0" applyFont="1" applyBorder="1" applyAlignment="1" applyProtection="1">
      <alignment horizontal="center" vertical="center" wrapText="1"/>
      <protection/>
    </xf>
    <xf numFmtId="0" fontId="117" fillId="0" borderId="42" xfId="0" applyFont="1" applyBorder="1" applyAlignment="1" applyProtection="1">
      <alignment horizontal="center" vertical="center" wrapText="1"/>
      <protection/>
    </xf>
    <xf numFmtId="38" fontId="102" fillId="0" borderId="0" xfId="5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left" vertical="center" shrinkToFit="1"/>
      <protection/>
    </xf>
    <xf numFmtId="0" fontId="20" fillId="0" borderId="0" xfId="0" applyFont="1" applyFill="1" applyBorder="1" applyAlignment="1" applyProtection="1">
      <alignment vertical="center"/>
      <protection/>
    </xf>
    <xf numFmtId="190" fontId="11" fillId="34" borderId="52" xfId="0" applyNumberFormat="1" applyFont="1" applyFill="1" applyBorder="1" applyAlignment="1" applyProtection="1">
      <alignment horizontal="center" vertical="center"/>
      <protection/>
    </xf>
    <xf numFmtId="0" fontId="117" fillId="34" borderId="49" xfId="0" applyFont="1" applyFill="1" applyBorder="1" applyAlignment="1" applyProtection="1">
      <alignment horizontal="center" vertical="center" wrapText="1"/>
      <protection locked="0"/>
    </xf>
    <xf numFmtId="0" fontId="117" fillId="34" borderId="50" xfId="0" applyFont="1" applyFill="1" applyBorder="1" applyAlignment="1" applyProtection="1">
      <alignment horizontal="center" vertical="center" wrapText="1"/>
      <protection locked="0"/>
    </xf>
    <xf numFmtId="0" fontId="117" fillId="34" borderId="51" xfId="0" applyFont="1" applyFill="1" applyBorder="1" applyAlignment="1" applyProtection="1">
      <alignment horizontal="center" vertical="center" wrapText="1"/>
      <protection locked="0"/>
    </xf>
    <xf numFmtId="0" fontId="102" fillId="34" borderId="20" xfId="0" applyFont="1" applyFill="1" applyBorder="1" applyAlignment="1" applyProtection="1">
      <alignment horizontal="left" vertical="center" wrapText="1"/>
      <protection locked="0"/>
    </xf>
    <xf numFmtId="0" fontId="102" fillId="34" borderId="18" xfId="0" applyFont="1" applyFill="1" applyBorder="1" applyAlignment="1" applyProtection="1">
      <alignment horizontal="left" vertical="center" wrapText="1"/>
      <protection locked="0"/>
    </xf>
    <xf numFmtId="188" fontId="7" fillId="34" borderId="18" xfId="0" applyNumberFormat="1" applyFont="1" applyFill="1" applyBorder="1" applyAlignment="1" applyProtection="1">
      <alignment vertical="center" shrinkToFit="1"/>
      <protection locked="0"/>
    </xf>
    <xf numFmtId="185" fontId="7" fillId="34" borderId="18" xfId="0" applyNumberFormat="1" applyFont="1" applyFill="1" applyBorder="1" applyAlignment="1" applyProtection="1">
      <alignment horizontal="center" vertical="center" shrinkToFit="1"/>
      <protection locked="0"/>
    </xf>
    <xf numFmtId="188" fontId="7" fillId="34" borderId="15" xfId="0" applyNumberFormat="1" applyFont="1" applyFill="1" applyBorder="1" applyAlignment="1" applyProtection="1">
      <alignment vertical="center" shrinkToFit="1"/>
      <protection locked="0"/>
    </xf>
    <xf numFmtId="0" fontId="102" fillId="34" borderId="15" xfId="0" applyFont="1" applyFill="1" applyBorder="1" applyAlignment="1" applyProtection="1">
      <alignment horizontal="left" vertical="center" wrapText="1"/>
      <protection locked="0"/>
    </xf>
    <xf numFmtId="0" fontId="7" fillId="34" borderId="15" xfId="0" applyFont="1" applyFill="1" applyBorder="1" applyAlignment="1" applyProtection="1">
      <alignment horizontal="left" vertical="center" wrapText="1"/>
      <protection locked="0"/>
    </xf>
    <xf numFmtId="0" fontId="102" fillId="34" borderId="19" xfId="0" applyFont="1" applyFill="1" applyBorder="1" applyAlignment="1" applyProtection="1">
      <alignment horizontal="left" vertical="center" wrapText="1"/>
      <protection locked="0"/>
    </xf>
    <xf numFmtId="188" fontId="7" fillId="34" borderId="19" xfId="0" applyNumberFormat="1" applyFont="1" applyFill="1" applyBorder="1" applyAlignment="1" applyProtection="1">
      <alignment vertical="center" shrinkToFit="1"/>
      <protection locked="0"/>
    </xf>
    <xf numFmtId="185" fontId="7" fillId="34" borderId="19" xfId="0" applyNumberFormat="1" applyFont="1" applyFill="1" applyBorder="1" applyAlignment="1" applyProtection="1">
      <alignment horizontal="center" vertical="center" shrinkToFit="1"/>
      <protection locked="0"/>
    </xf>
    <xf numFmtId="184" fontId="7" fillId="34" borderId="18" xfId="0" applyNumberFormat="1" applyFont="1" applyFill="1" applyBorder="1" applyAlignment="1" applyProtection="1">
      <alignment vertical="center" shrinkToFit="1"/>
      <protection locked="0"/>
    </xf>
    <xf numFmtId="184" fontId="7" fillId="34" borderId="19" xfId="0" applyNumberFormat="1" applyFont="1" applyFill="1" applyBorder="1" applyAlignment="1" applyProtection="1">
      <alignment vertical="center" shrinkToFi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117" fillId="34" borderId="55" xfId="0" applyFont="1" applyFill="1" applyBorder="1" applyAlignment="1" applyProtection="1">
      <alignment horizontal="center" vertical="center" wrapText="1"/>
      <protection locked="0"/>
    </xf>
    <xf numFmtId="188" fontId="7" fillId="34" borderId="20" xfId="0" applyNumberFormat="1" applyFont="1" applyFill="1" applyBorder="1" applyAlignment="1" applyProtection="1">
      <alignment vertical="center" shrinkToFit="1"/>
      <protection locked="0"/>
    </xf>
    <xf numFmtId="185" fontId="7" fillId="34" borderId="20" xfId="0" applyNumberFormat="1" applyFont="1" applyFill="1" applyBorder="1" applyAlignment="1" applyProtection="1">
      <alignment horizontal="center" vertical="center" shrinkToFit="1"/>
      <protection locked="0"/>
    </xf>
    <xf numFmtId="185" fontId="7" fillId="34" borderId="15" xfId="0" applyNumberFormat="1" applyFont="1" applyFill="1" applyBorder="1" applyAlignment="1" applyProtection="1">
      <alignment horizontal="center" vertical="center" shrinkToFit="1"/>
      <protection locked="0"/>
    </xf>
    <xf numFmtId="184" fontId="7" fillId="34" borderId="20" xfId="0" applyNumberFormat="1" applyFont="1" applyFill="1" applyBorder="1" applyAlignment="1" applyProtection="1">
      <alignment vertical="center" shrinkToFit="1"/>
      <protection locked="0"/>
    </xf>
    <xf numFmtId="184" fontId="7" fillId="34" borderId="15" xfId="0" applyNumberFormat="1" applyFont="1" applyFill="1" applyBorder="1" applyAlignment="1" applyProtection="1">
      <alignment vertical="center" shrinkToFit="1"/>
      <protection locked="0"/>
    </xf>
    <xf numFmtId="0" fontId="0" fillId="34" borderId="56" xfId="0" applyFont="1" applyFill="1" applyBorder="1" applyAlignment="1" applyProtection="1">
      <alignment horizontal="center" vertical="center"/>
      <protection locked="0"/>
    </xf>
    <xf numFmtId="0" fontId="0" fillId="34" borderId="57" xfId="0" applyFont="1" applyFill="1" applyBorder="1" applyAlignment="1" applyProtection="1">
      <alignment horizontal="center" vertical="center"/>
      <protection locked="0"/>
    </xf>
    <xf numFmtId="0" fontId="102" fillId="34" borderId="37" xfId="0" applyFont="1" applyFill="1" applyBorder="1" applyAlignment="1" applyProtection="1">
      <alignment horizontal="left" vertical="center" wrapText="1"/>
      <protection locked="0"/>
    </xf>
    <xf numFmtId="0" fontId="102" fillId="34" borderId="42"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center" vertical="center"/>
      <protection locked="0"/>
    </xf>
    <xf numFmtId="0" fontId="0" fillId="34" borderId="59" xfId="0" applyFont="1" applyFill="1" applyBorder="1" applyAlignment="1" applyProtection="1">
      <alignment horizontal="center" vertical="center"/>
      <protection locked="0"/>
    </xf>
    <xf numFmtId="0" fontId="102" fillId="34" borderId="25" xfId="0" applyFont="1" applyFill="1" applyBorder="1" applyAlignment="1" applyProtection="1">
      <alignment horizontal="left" vertical="center" wrapText="1"/>
      <protection locked="0"/>
    </xf>
    <xf numFmtId="184" fontId="102" fillId="34" borderId="20" xfId="0" applyNumberFormat="1" applyFont="1" applyFill="1" applyBorder="1" applyAlignment="1" applyProtection="1">
      <alignment vertical="center" shrinkToFit="1"/>
      <protection locked="0"/>
    </xf>
    <xf numFmtId="201" fontId="121" fillId="0" borderId="0" xfId="0" applyNumberFormat="1" applyFont="1" applyFill="1" applyAlignment="1" applyProtection="1">
      <alignment vertical="center"/>
      <protection/>
    </xf>
    <xf numFmtId="201" fontId="24" fillId="0" borderId="0" xfId="0" applyNumberFormat="1" applyFont="1" applyAlignment="1" applyProtection="1">
      <alignment vertical="center"/>
      <protection/>
    </xf>
    <xf numFmtId="0" fontId="117" fillId="0" borderId="60" xfId="0" applyFont="1" applyBorder="1" applyAlignment="1" applyProtection="1">
      <alignment horizontal="center" vertical="top" wrapText="1"/>
      <protection locked="0"/>
    </xf>
    <xf numFmtId="0" fontId="117" fillId="0" borderId="61" xfId="0" applyFont="1" applyBorder="1" applyAlignment="1" applyProtection="1">
      <alignment horizontal="center" vertical="center" wrapText="1"/>
      <protection locked="0"/>
    </xf>
    <xf numFmtId="0" fontId="100" fillId="0" borderId="0" xfId="0" applyFont="1" applyFill="1" applyBorder="1" applyAlignment="1" applyProtection="1">
      <alignment vertical="center"/>
      <protection/>
    </xf>
    <xf numFmtId="38" fontId="0" fillId="0" borderId="15" xfId="50" applyFont="1" applyBorder="1" applyAlignment="1">
      <alignment horizontal="center" vertical="center"/>
    </xf>
    <xf numFmtId="38" fontId="0" fillId="0" borderId="15" xfId="50" applyFont="1" applyBorder="1" applyAlignment="1" quotePrefix="1">
      <alignment vertical="center"/>
    </xf>
    <xf numFmtId="38" fontId="0" fillId="0" borderId="15" xfId="50" applyFont="1" applyBorder="1" applyAlignment="1">
      <alignment vertical="center"/>
    </xf>
    <xf numFmtId="38" fontId="0" fillId="0" borderId="0" xfId="50" applyFont="1" applyAlignment="1">
      <alignment vertical="center"/>
    </xf>
    <xf numFmtId="0" fontId="11" fillId="0" borderId="18" xfId="0" applyFont="1" applyBorder="1" applyAlignment="1" applyProtection="1">
      <alignment horizontal="center" vertical="center"/>
      <protection/>
    </xf>
    <xf numFmtId="184" fontId="10" fillId="0" borderId="62" xfId="0" applyNumberFormat="1" applyFont="1" applyFill="1" applyBorder="1" applyAlignment="1" applyProtection="1">
      <alignment horizontal="right" vertical="center" wrapText="1"/>
      <protection/>
    </xf>
    <xf numFmtId="0" fontId="10" fillId="0" borderId="62" xfId="0" applyFont="1" applyBorder="1" applyAlignment="1" applyProtection="1">
      <alignment horizontal="center" vertical="center"/>
      <protection/>
    </xf>
    <xf numFmtId="203" fontId="27" fillId="35" borderId="63" xfId="0" applyNumberFormat="1" applyFont="1" applyFill="1" applyBorder="1" applyAlignment="1" applyProtection="1">
      <alignment horizontal="center" vertical="center"/>
      <protection locked="0"/>
    </xf>
    <xf numFmtId="38" fontId="0" fillId="0" borderId="15" xfId="50" applyFont="1" applyBorder="1" applyAlignment="1">
      <alignment horizontal="center" vertical="center"/>
    </xf>
    <xf numFmtId="40" fontId="0" fillId="0" borderId="15" xfId="50" applyNumberFormat="1" applyFont="1" applyBorder="1" applyAlignment="1">
      <alignment horizontal="center" vertical="center"/>
    </xf>
    <xf numFmtId="40" fontId="0" fillId="0" borderId="15" xfId="50" applyNumberFormat="1" applyFont="1" applyBorder="1" applyAlignment="1" quotePrefix="1">
      <alignment vertical="center"/>
    </xf>
    <xf numFmtId="40" fontId="0" fillId="0" borderId="15" xfId="50" applyNumberFormat="1" applyFont="1" applyBorder="1" applyAlignment="1">
      <alignment vertical="center"/>
    </xf>
    <xf numFmtId="40" fontId="0" fillId="0" borderId="0" xfId="50" applyNumberFormat="1" applyFont="1" applyAlignment="1">
      <alignment vertical="center"/>
    </xf>
    <xf numFmtId="38" fontId="0" fillId="0" borderId="15" xfId="50" applyFont="1" applyBorder="1" applyAlignment="1" quotePrefix="1">
      <alignment horizontal="center" vertical="center"/>
    </xf>
    <xf numFmtId="204" fontId="11" fillId="0" borderId="31" xfId="0" applyNumberFormat="1" applyFont="1" applyFill="1" applyBorder="1" applyAlignment="1" applyProtection="1">
      <alignment horizontal="center" vertical="center"/>
      <protection/>
    </xf>
    <xf numFmtId="0" fontId="101" fillId="0" borderId="0" xfId="0" applyFont="1" applyBorder="1" applyAlignment="1" applyProtection="1">
      <alignment vertical="center"/>
      <protection/>
    </xf>
    <xf numFmtId="0" fontId="0" fillId="0" borderId="0" xfId="0" applyAlignment="1" applyProtection="1">
      <alignment vertical="center" wrapText="1"/>
      <protection/>
    </xf>
    <xf numFmtId="38" fontId="0" fillId="0" borderId="0" xfId="50" applyFont="1" applyAlignment="1" applyProtection="1">
      <alignment vertical="center" wrapText="1"/>
      <protection/>
    </xf>
    <xf numFmtId="38" fontId="0" fillId="0" borderId="15" xfId="50" applyFont="1" applyFill="1" applyBorder="1" applyAlignment="1" applyProtection="1">
      <alignment vertical="center" wrapText="1"/>
      <protection/>
    </xf>
    <xf numFmtId="0" fontId="0" fillId="0" borderId="15" xfId="0" applyFill="1" applyBorder="1" applyAlignment="1" applyProtection="1">
      <alignment vertical="center" wrapText="1"/>
      <protection/>
    </xf>
    <xf numFmtId="0" fontId="122" fillId="0" borderId="0" xfId="0" applyFont="1" applyFill="1" applyAlignment="1" applyProtection="1">
      <alignment vertical="center"/>
      <protection/>
    </xf>
    <xf numFmtId="0" fontId="0" fillId="0" borderId="0" xfId="0" applyNumberFormat="1" applyAlignment="1" applyProtection="1">
      <alignment vertical="center"/>
      <protection/>
    </xf>
    <xf numFmtId="0" fontId="0" fillId="0" borderId="0" xfId="50" applyNumberFormat="1" applyFont="1" applyAlignment="1" applyProtection="1">
      <alignment vertical="center"/>
      <protection/>
    </xf>
    <xf numFmtId="38" fontId="0" fillId="34" borderId="15" xfId="50" applyFont="1" applyFill="1" applyBorder="1" applyAlignment="1" applyProtection="1">
      <alignment vertical="center" wrapText="1"/>
      <protection locked="0"/>
    </xf>
    <xf numFmtId="38" fontId="0" fillId="0" borderId="15" xfId="50" applyFont="1" applyBorder="1" applyAlignment="1" applyProtection="1">
      <alignment horizontal="center" vertical="center" wrapText="1"/>
      <protection/>
    </xf>
    <xf numFmtId="0" fontId="0" fillId="0" borderId="0" xfId="0" applyAlignment="1" applyProtection="1">
      <alignment vertical="center"/>
      <protection/>
    </xf>
    <xf numFmtId="38" fontId="0" fillId="0" borderId="0" xfId="50" applyFont="1" applyAlignment="1" applyProtection="1">
      <alignment vertical="center"/>
      <protection/>
    </xf>
    <xf numFmtId="0" fontId="28" fillId="0" borderId="0" xfId="0" applyFont="1" applyAlignment="1" applyProtection="1">
      <alignment vertical="center"/>
      <protection/>
    </xf>
    <xf numFmtId="0" fontId="17" fillId="0" borderId="10" xfId="0" applyNumberFormat="1" applyFont="1" applyBorder="1" applyAlignment="1" applyProtection="1">
      <alignment horizontal="center" vertical="center"/>
      <protection/>
    </xf>
    <xf numFmtId="0" fontId="17" fillId="0" borderId="11" xfId="0" applyNumberFormat="1" applyFont="1" applyBorder="1" applyAlignment="1" applyProtection="1">
      <alignment horizontal="center" vertical="center"/>
      <protection/>
    </xf>
    <xf numFmtId="0" fontId="17" fillId="0" borderId="12" xfId="0" applyNumberFormat="1" applyFont="1" applyBorder="1" applyAlignment="1" applyProtection="1">
      <alignment horizontal="center" vertical="center"/>
      <protection/>
    </xf>
    <xf numFmtId="0" fontId="17" fillId="0" borderId="64" xfId="0" applyNumberFormat="1" applyFont="1" applyBorder="1" applyAlignment="1" applyProtection="1">
      <alignment horizontal="center" vertical="center"/>
      <protection/>
    </xf>
    <xf numFmtId="0" fontId="17" fillId="0" borderId="65" xfId="0" applyNumberFormat="1" applyFont="1" applyBorder="1" applyAlignment="1" applyProtection="1">
      <alignment horizontal="center" vertical="center"/>
      <protection/>
    </xf>
    <xf numFmtId="0" fontId="17" fillId="0" borderId="66" xfId="0" applyNumberFormat="1" applyFont="1" applyBorder="1" applyAlignment="1" applyProtection="1">
      <alignment horizontal="center" vertical="center"/>
      <protection/>
    </xf>
    <xf numFmtId="0" fontId="17" fillId="0" borderId="11" xfId="0" applyNumberFormat="1" applyFont="1" applyFill="1" applyBorder="1" applyAlignment="1" applyProtection="1">
      <alignment horizontal="center" vertical="center"/>
      <protection/>
    </xf>
    <xf numFmtId="0" fontId="19" fillId="0" borderId="67" xfId="0" applyFont="1" applyFill="1" applyBorder="1" applyAlignment="1" applyProtection="1">
      <alignment vertical="center"/>
      <protection/>
    </xf>
    <xf numFmtId="0" fontId="19" fillId="0" borderId="68" xfId="0" applyFont="1" applyFill="1" applyBorder="1" applyAlignment="1" applyProtection="1">
      <alignment vertical="center"/>
      <protection/>
    </xf>
    <xf numFmtId="0" fontId="19" fillId="0" borderId="38" xfId="0" applyFont="1" applyFill="1" applyBorder="1" applyAlignment="1" applyProtection="1">
      <alignment vertical="center"/>
      <protection/>
    </xf>
    <xf numFmtId="0" fontId="22" fillId="33" borderId="27" xfId="0" applyFont="1" applyFill="1" applyBorder="1" applyAlignment="1" applyProtection="1">
      <alignment horizontal="center" vertical="center"/>
      <protection/>
    </xf>
    <xf numFmtId="190" fontId="22" fillId="33" borderId="0" xfId="0" applyNumberFormat="1" applyFont="1" applyFill="1" applyBorder="1" applyAlignment="1" applyProtection="1">
      <alignment horizontal="center" vertical="center"/>
      <protection/>
    </xf>
    <xf numFmtId="0" fontId="123" fillId="0" borderId="0" xfId="0" applyFont="1" applyAlignment="1" applyProtection="1">
      <alignment vertical="center"/>
      <protection/>
    </xf>
    <xf numFmtId="0" fontId="17" fillId="0" borderId="69" xfId="0" applyNumberFormat="1" applyFont="1" applyFill="1" applyBorder="1" applyAlignment="1" applyProtection="1">
      <alignment horizontal="center" vertical="center"/>
      <protection/>
    </xf>
    <xf numFmtId="38" fontId="124" fillId="34" borderId="15" xfId="50" applyFont="1" applyFill="1" applyBorder="1" applyAlignment="1" applyProtection="1">
      <alignment vertical="center" wrapText="1"/>
      <protection locked="0"/>
    </xf>
    <xf numFmtId="0" fontId="101" fillId="0" borderId="0" xfId="0" applyFont="1" applyAlignment="1" applyProtection="1">
      <alignment vertical="center"/>
      <protection/>
    </xf>
    <xf numFmtId="0" fontId="101" fillId="0" borderId="0" xfId="0" applyFont="1" applyAlignment="1" applyProtection="1">
      <alignment vertical="center"/>
      <protection/>
    </xf>
    <xf numFmtId="0" fontId="100" fillId="0" borderId="0" xfId="0" applyFont="1" applyAlignment="1" applyProtection="1">
      <alignment vertical="center"/>
      <protection/>
    </xf>
    <xf numFmtId="189" fontId="5" fillId="33" borderId="0" xfId="0" applyNumberFormat="1" applyFont="1" applyFill="1" applyBorder="1" applyAlignment="1" applyProtection="1">
      <alignment horizontal="left" vertical="center"/>
      <protection/>
    </xf>
    <xf numFmtId="0" fontId="100" fillId="33" borderId="0" xfId="0" applyFont="1" applyFill="1" applyAlignment="1" applyProtection="1">
      <alignment vertical="center"/>
      <protection/>
    </xf>
    <xf numFmtId="0" fontId="28" fillId="0" borderId="0" xfId="0" applyFont="1" applyAlignment="1" applyProtection="1">
      <alignment horizontal="left" vertical="center"/>
      <protection/>
    </xf>
    <xf numFmtId="0" fontId="5" fillId="0" borderId="0" xfId="0" applyFont="1" applyAlignment="1" applyProtection="1">
      <alignment horizontal="left" vertical="center"/>
      <protection/>
    </xf>
    <xf numFmtId="0" fontId="125" fillId="34" borderId="26" xfId="0" applyFont="1" applyFill="1" applyBorder="1" applyAlignment="1" applyProtection="1">
      <alignment horizontal="left" vertical="center"/>
      <protection/>
    </xf>
    <xf numFmtId="0" fontId="126" fillId="34" borderId="27" xfId="0" applyFont="1" applyFill="1" applyBorder="1" applyAlignment="1" applyProtection="1">
      <alignment vertical="center"/>
      <protection/>
    </xf>
    <xf numFmtId="0" fontId="100" fillId="34" borderId="27" xfId="0" applyFont="1" applyFill="1" applyBorder="1" applyAlignment="1" applyProtection="1">
      <alignment vertical="center"/>
      <protection/>
    </xf>
    <xf numFmtId="0" fontId="100" fillId="34" borderId="28" xfId="0" applyFont="1" applyFill="1" applyBorder="1" applyAlignment="1" applyProtection="1">
      <alignment vertical="center"/>
      <protection/>
    </xf>
    <xf numFmtId="0" fontId="125" fillId="34" borderId="70" xfId="0" applyFont="1" applyFill="1" applyBorder="1" applyAlignment="1" applyProtection="1">
      <alignment vertical="center"/>
      <protection/>
    </xf>
    <xf numFmtId="0" fontId="126" fillId="34" borderId="0" xfId="0" applyFont="1" applyFill="1" applyBorder="1" applyAlignment="1" applyProtection="1">
      <alignment vertical="center"/>
      <protection/>
    </xf>
    <xf numFmtId="0" fontId="100" fillId="34" borderId="0" xfId="0" applyFont="1" applyFill="1" applyBorder="1" applyAlignment="1" applyProtection="1">
      <alignment vertical="center"/>
      <protection/>
    </xf>
    <xf numFmtId="0" fontId="100" fillId="34" borderId="63" xfId="0" applyFont="1" applyFill="1" applyBorder="1" applyAlignment="1" applyProtection="1">
      <alignment vertical="center"/>
      <protection/>
    </xf>
    <xf numFmtId="0" fontId="100" fillId="34" borderId="21" xfId="0" applyFont="1" applyFill="1" applyBorder="1" applyAlignment="1" applyProtection="1">
      <alignment vertical="center"/>
      <protection/>
    </xf>
    <xf numFmtId="0" fontId="100" fillId="34" borderId="30" xfId="0" applyFont="1" applyFill="1" applyBorder="1" applyAlignment="1" applyProtection="1">
      <alignment vertical="center"/>
      <protection/>
    </xf>
    <xf numFmtId="0" fontId="100" fillId="34" borderId="25" xfId="0" applyFont="1" applyFill="1" applyBorder="1" applyAlignment="1" applyProtection="1">
      <alignment vertical="center"/>
      <protection/>
    </xf>
    <xf numFmtId="0" fontId="5" fillId="33" borderId="0" xfId="0" applyFont="1" applyFill="1" applyAlignment="1" applyProtection="1">
      <alignment vertical="center"/>
      <protection/>
    </xf>
    <xf numFmtId="0" fontId="126" fillId="0" borderId="0" xfId="0" applyFont="1" applyAlignment="1" applyProtection="1">
      <alignment vertical="center"/>
      <protection/>
    </xf>
    <xf numFmtId="0" fontId="5" fillId="34" borderId="70" xfId="0" applyFont="1" applyFill="1" applyBorder="1" applyAlignment="1" applyProtection="1">
      <alignment vertical="center"/>
      <protection/>
    </xf>
    <xf numFmtId="0" fontId="5" fillId="34" borderId="63" xfId="0" applyFont="1" applyFill="1" applyBorder="1" applyAlignment="1" applyProtection="1">
      <alignment vertical="center"/>
      <protection/>
    </xf>
    <xf numFmtId="0" fontId="27" fillId="34" borderId="70" xfId="0" applyFont="1" applyFill="1" applyBorder="1" applyAlignment="1" applyProtection="1">
      <alignment horizontal="right" vertical="center"/>
      <protection/>
    </xf>
    <xf numFmtId="0" fontId="126"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27" fillId="0" borderId="27" xfId="0" applyFont="1" applyFill="1" applyBorder="1" applyAlignment="1" applyProtection="1">
      <alignment vertical="center"/>
      <protection/>
    </xf>
    <xf numFmtId="0" fontId="125"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101" fillId="0" borderId="0" xfId="0" applyFont="1" applyAlignment="1" applyProtection="1">
      <alignment horizontal="left" vertical="center"/>
      <protection/>
    </xf>
    <xf numFmtId="0" fontId="100" fillId="0" borderId="0" xfId="0" applyFont="1" applyAlignment="1" applyProtection="1">
      <alignment horizontal="left" vertical="center"/>
      <protection/>
    </xf>
    <xf numFmtId="0" fontId="127" fillId="33" borderId="0" xfId="0" applyFont="1" applyFill="1" applyAlignment="1" applyProtection="1">
      <alignment vertical="center"/>
      <protection/>
    </xf>
    <xf numFmtId="0" fontId="27" fillId="0" borderId="0" xfId="0" applyFont="1" applyFill="1" applyBorder="1" applyAlignment="1" applyProtection="1">
      <alignment vertical="center"/>
      <protection/>
    </xf>
    <xf numFmtId="0" fontId="100" fillId="0" borderId="0" xfId="0" applyFont="1" applyFill="1" applyBorder="1" applyAlignment="1" applyProtection="1">
      <alignment horizontal="center" vertical="center"/>
      <protection/>
    </xf>
    <xf numFmtId="0" fontId="100" fillId="0" borderId="0" xfId="0" applyFont="1" applyBorder="1" applyAlignment="1" applyProtection="1">
      <alignment horizontal="center" vertical="center"/>
      <protection/>
    </xf>
    <xf numFmtId="0" fontId="128" fillId="0" borderId="0" xfId="0" applyFont="1" applyBorder="1" applyAlignment="1" applyProtection="1">
      <alignment vertical="center"/>
      <protection/>
    </xf>
    <xf numFmtId="0" fontId="117" fillId="0" borderId="0" xfId="0" applyFont="1" applyBorder="1" applyAlignment="1" applyProtection="1">
      <alignment vertical="center"/>
      <protection/>
    </xf>
    <xf numFmtId="0" fontId="117" fillId="0" borderId="0" xfId="0" applyFont="1" applyBorder="1" applyAlignment="1" applyProtection="1">
      <alignment horizontal="center" vertical="center"/>
      <protection/>
    </xf>
    <xf numFmtId="0" fontId="100" fillId="0" borderId="0" xfId="0" applyFont="1" applyFill="1" applyAlignment="1" applyProtection="1">
      <alignment vertical="center"/>
      <protection/>
    </xf>
    <xf numFmtId="0" fontId="117" fillId="0" borderId="0" xfId="0" applyFont="1" applyFill="1" applyBorder="1" applyAlignment="1" applyProtection="1">
      <alignment vertical="center"/>
      <protection/>
    </xf>
    <xf numFmtId="0" fontId="85" fillId="36" borderId="26" xfId="44" applyFont="1" applyFill="1" applyBorder="1" applyAlignment="1" applyProtection="1">
      <alignment horizontal="left" vertical="center" indent="1"/>
      <protection/>
    </xf>
    <xf numFmtId="0" fontId="117" fillId="36" borderId="27" xfId="0" applyFont="1" applyFill="1" applyBorder="1" applyAlignment="1" applyProtection="1">
      <alignment vertical="center"/>
      <protection/>
    </xf>
    <xf numFmtId="0" fontId="100" fillId="36" borderId="28" xfId="0" applyFont="1" applyFill="1" applyBorder="1" applyAlignment="1" applyProtection="1">
      <alignment vertical="center"/>
      <protection/>
    </xf>
    <xf numFmtId="0" fontId="85" fillId="36" borderId="70" xfId="44" applyFont="1" applyFill="1" applyBorder="1" applyAlignment="1" applyProtection="1">
      <alignment horizontal="left" vertical="center" indent="1"/>
      <protection/>
    </xf>
    <xf numFmtId="0" fontId="117" fillId="36" borderId="0" xfId="0" applyFont="1" applyFill="1" applyBorder="1" applyAlignment="1" applyProtection="1">
      <alignment vertical="center"/>
      <protection/>
    </xf>
    <xf numFmtId="0" fontId="100" fillId="36" borderId="63" xfId="0" applyFont="1" applyFill="1" applyBorder="1" applyAlignment="1" applyProtection="1">
      <alignment vertical="center"/>
      <protection/>
    </xf>
    <xf numFmtId="0" fontId="100" fillId="37" borderId="63" xfId="0" applyFont="1" applyFill="1" applyBorder="1" applyAlignment="1" applyProtection="1">
      <alignment vertical="center"/>
      <protection/>
    </xf>
    <xf numFmtId="0" fontId="85" fillId="37" borderId="70" xfId="44" applyFont="1" applyFill="1" applyBorder="1" applyAlignment="1" applyProtection="1">
      <alignment horizontal="left" vertical="center" indent="1"/>
      <protection/>
    </xf>
    <xf numFmtId="0" fontId="117" fillId="37" borderId="0" xfId="0" applyFont="1" applyFill="1" applyBorder="1" applyAlignment="1" applyProtection="1">
      <alignment vertical="center"/>
      <protection/>
    </xf>
    <xf numFmtId="0" fontId="85" fillId="37" borderId="21" xfId="44" applyFont="1" applyFill="1" applyBorder="1" applyAlignment="1" applyProtection="1">
      <alignment horizontal="left" vertical="center" indent="1"/>
      <protection/>
    </xf>
    <xf numFmtId="0" fontId="85" fillId="37" borderId="30" xfId="44" applyFont="1" applyFill="1" applyBorder="1" applyAlignment="1" applyProtection="1">
      <alignment vertical="center"/>
      <protection/>
    </xf>
    <xf numFmtId="0" fontId="117" fillId="37" borderId="30" xfId="0" applyFont="1" applyFill="1" applyBorder="1" applyAlignment="1" applyProtection="1">
      <alignment vertical="center"/>
      <protection/>
    </xf>
    <xf numFmtId="0" fontId="100" fillId="37" borderId="25" xfId="0" applyFont="1" applyFill="1" applyBorder="1" applyAlignment="1" applyProtection="1">
      <alignment vertical="center"/>
      <protection/>
    </xf>
    <xf numFmtId="0" fontId="5" fillId="0" borderId="0" xfId="0" applyFont="1" applyAlignment="1" applyProtection="1">
      <alignment vertical="center"/>
      <protection/>
    </xf>
    <xf numFmtId="0" fontId="129" fillId="0" borderId="0"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38" fontId="9" fillId="0" borderId="0" xfId="53" applyFont="1" applyFill="1" applyBorder="1" applyAlignment="1" applyProtection="1">
      <alignment vertical="top" wrapText="1"/>
      <protection/>
    </xf>
    <xf numFmtId="0" fontId="8" fillId="0" borderId="0" xfId="0" applyFont="1" applyFill="1" applyAlignment="1" applyProtection="1">
      <alignment vertical="center"/>
      <protection/>
    </xf>
    <xf numFmtId="0" fontId="8" fillId="0" borderId="0" xfId="0" applyFont="1" applyAlignment="1" applyProtection="1">
      <alignment vertical="center"/>
      <protection/>
    </xf>
    <xf numFmtId="0" fontId="8" fillId="0" borderId="0" xfId="0" applyFont="1" applyAlignment="1" applyProtection="1">
      <alignment horizontal="left" vertical="center"/>
      <protection locked="0"/>
    </xf>
    <xf numFmtId="184" fontId="7" fillId="34" borderId="71" xfId="0" applyNumberFormat="1" applyFont="1" applyFill="1" applyBorder="1" applyAlignment="1" applyProtection="1">
      <alignment horizontal="right" vertical="center" wrapText="1"/>
      <protection locked="0"/>
    </xf>
    <xf numFmtId="186" fontId="102" fillId="38" borderId="61" xfId="0" applyNumberFormat="1" applyFont="1" applyFill="1" applyBorder="1" applyAlignment="1" applyProtection="1">
      <alignment horizontal="right" vertical="center" wrapText="1"/>
      <protection locked="0"/>
    </xf>
    <xf numFmtId="0" fontId="22" fillId="33" borderId="0" xfId="0" applyFont="1" applyFill="1" applyBorder="1" applyAlignment="1" applyProtection="1">
      <alignment horizontal="center" vertical="center"/>
      <protection/>
    </xf>
    <xf numFmtId="0" fontId="17" fillId="0" borderId="0" xfId="0" applyNumberFormat="1" applyFont="1" applyFill="1" applyBorder="1" applyAlignment="1" applyProtection="1">
      <alignment horizontal="center" vertical="center"/>
      <protection/>
    </xf>
    <xf numFmtId="184" fontId="10" fillId="0" borderId="12" xfId="0" applyNumberFormat="1" applyFont="1" applyFill="1" applyBorder="1" applyAlignment="1" applyProtection="1">
      <alignment horizontal="right" vertical="center"/>
      <protection/>
    </xf>
    <xf numFmtId="0" fontId="21" fillId="0" borderId="21" xfId="0" applyFont="1" applyBorder="1" applyAlignment="1" applyProtection="1">
      <alignment horizontal="center" vertical="center"/>
      <protection/>
    </xf>
    <xf numFmtId="0" fontId="21" fillId="0" borderId="30" xfId="0" applyFont="1" applyBorder="1" applyAlignment="1" applyProtection="1">
      <alignment horizontal="center" vertical="center"/>
      <protection/>
    </xf>
    <xf numFmtId="0" fontId="21" fillId="0" borderId="25" xfId="0" applyFont="1" applyBorder="1" applyAlignment="1" applyProtection="1">
      <alignment horizontal="center" vertical="center"/>
      <protection/>
    </xf>
    <xf numFmtId="184" fontId="10" fillId="0" borderId="25" xfId="0" applyNumberFormat="1" applyFont="1" applyFill="1" applyBorder="1" applyAlignment="1" applyProtection="1">
      <alignment horizontal="right" vertical="center" wrapText="1"/>
      <protection/>
    </xf>
    <xf numFmtId="0" fontId="22" fillId="0" borderId="33" xfId="0" applyFont="1" applyFill="1" applyBorder="1" applyAlignment="1" applyProtection="1">
      <alignment horizontal="center" vertical="center"/>
      <protection/>
    </xf>
    <xf numFmtId="0" fontId="22" fillId="0" borderId="34" xfId="0" applyFont="1" applyFill="1" applyBorder="1" applyAlignment="1" applyProtection="1">
      <alignment horizontal="center" vertical="center"/>
      <protection/>
    </xf>
    <xf numFmtId="190" fontId="22" fillId="0" borderId="18" xfId="0" applyNumberFormat="1" applyFont="1" applyFill="1" applyBorder="1" applyAlignment="1" applyProtection="1">
      <alignment horizontal="center" vertical="center"/>
      <protection/>
    </xf>
    <xf numFmtId="0" fontId="22" fillId="0" borderId="70" xfId="0" applyFont="1" applyFill="1" applyBorder="1" applyAlignment="1" applyProtection="1">
      <alignment horizontal="center" vertical="center"/>
      <protection/>
    </xf>
    <xf numFmtId="0" fontId="22" fillId="0" borderId="21" xfId="0" applyFont="1" applyFill="1" applyBorder="1" applyAlignment="1" applyProtection="1">
      <alignment horizontal="center" vertical="center"/>
      <protection/>
    </xf>
    <xf numFmtId="0" fontId="17" fillId="0" borderId="10" xfId="0" applyFont="1" applyFill="1" applyBorder="1" applyAlignment="1" applyProtection="1">
      <alignment horizontal="center" vertical="center"/>
      <protection/>
    </xf>
    <xf numFmtId="0" fontId="17" fillId="0" borderId="11" xfId="0" applyFont="1" applyFill="1" applyBorder="1" applyAlignment="1" applyProtection="1">
      <alignment horizontal="center" vertical="center"/>
      <protection/>
    </xf>
    <xf numFmtId="38" fontId="10" fillId="0" borderId="12" xfId="50" applyFont="1" applyFill="1" applyBorder="1" applyAlignment="1" applyProtection="1">
      <alignment horizontal="center" vertical="center"/>
      <protection/>
    </xf>
    <xf numFmtId="0" fontId="17" fillId="0" borderId="12" xfId="0" applyFont="1" applyFill="1" applyBorder="1" applyAlignment="1" applyProtection="1">
      <alignment horizontal="center" vertical="center"/>
      <protection/>
    </xf>
    <xf numFmtId="184" fontId="10" fillId="0" borderId="18" xfId="0" applyNumberFormat="1" applyFont="1" applyFill="1" applyBorder="1" applyAlignment="1" applyProtection="1">
      <alignment horizontal="right" vertical="center" wrapText="1"/>
      <protection/>
    </xf>
    <xf numFmtId="0" fontId="111" fillId="0" borderId="0" xfId="0" applyFont="1" applyFill="1" applyBorder="1" applyAlignment="1" applyProtection="1">
      <alignment horizontal="center" vertical="center"/>
      <protection/>
    </xf>
    <xf numFmtId="184" fontId="10" fillId="0" borderId="15" xfId="0" applyNumberFormat="1" applyFont="1" applyFill="1" applyBorder="1" applyAlignment="1" applyProtection="1">
      <alignment vertical="center" wrapText="1"/>
      <protection/>
    </xf>
    <xf numFmtId="38" fontId="10" fillId="0" borderId="15" xfId="50" applyFont="1" applyFill="1" applyBorder="1" applyAlignment="1" applyProtection="1">
      <alignment vertical="center"/>
      <protection/>
    </xf>
    <xf numFmtId="0" fontId="111" fillId="0" borderId="0" xfId="0" applyFont="1" applyFill="1" applyAlignment="1" applyProtection="1">
      <alignment vertical="center"/>
      <protection/>
    </xf>
    <xf numFmtId="190" fontId="10" fillId="0" borderId="15" xfId="50" applyNumberFormat="1" applyFont="1" applyFill="1" applyBorder="1" applyAlignment="1" applyProtection="1">
      <alignment vertical="center"/>
      <protection/>
    </xf>
    <xf numFmtId="191" fontId="10" fillId="0" borderId="15" xfId="50" applyNumberFormat="1" applyFont="1" applyFill="1" applyBorder="1" applyAlignment="1" applyProtection="1">
      <alignment vertical="center"/>
      <protection/>
    </xf>
    <xf numFmtId="190" fontId="19" fillId="0" borderId="18" xfId="50" applyNumberFormat="1" applyFont="1" applyFill="1" applyBorder="1" applyAlignment="1" applyProtection="1">
      <alignment vertical="center" wrapText="1"/>
      <protection/>
    </xf>
    <xf numFmtId="0" fontId="19" fillId="0" borderId="18" xfId="50" applyNumberFormat="1" applyFont="1" applyFill="1" applyBorder="1" applyAlignment="1" applyProtection="1">
      <alignment horizontal="center" vertical="center" wrapText="1"/>
      <protection/>
    </xf>
    <xf numFmtId="0" fontId="5" fillId="38" borderId="26" xfId="0" applyFont="1" applyFill="1" applyBorder="1" applyAlignment="1" applyProtection="1">
      <alignment vertical="center"/>
      <protection/>
    </xf>
    <xf numFmtId="0" fontId="5" fillId="38" borderId="27" xfId="0" applyFont="1" applyFill="1" applyBorder="1" applyAlignment="1" applyProtection="1">
      <alignment vertical="center"/>
      <protection/>
    </xf>
    <xf numFmtId="0" fontId="5" fillId="38" borderId="28" xfId="0" applyFont="1" applyFill="1" applyBorder="1" applyAlignment="1" applyProtection="1">
      <alignment vertical="center"/>
      <protection/>
    </xf>
    <xf numFmtId="0" fontId="5" fillId="38" borderId="70" xfId="0" applyFont="1" applyFill="1" applyBorder="1" applyAlignment="1" applyProtection="1">
      <alignment vertical="center"/>
      <protection/>
    </xf>
    <xf numFmtId="0" fontId="5" fillId="38" borderId="0" xfId="0" applyFont="1" applyFill="1" applyBorder="1" applyAlignment="1" applyProtection="1">
      <alignment vertical="center"/>
      <protection/>
    </xf>
    <xf numFmtId="0" fontId="5" fillId="38" borderId="63" xfId="0" applyFont="1" applyFill="1" applyBorder="1" applyAlignment="1" applyProtection="1">
      <alignment vertical="center"/>
      <protection/>
    </xf>
    <xf numFmtId="0" fontId="5" fillId="38" borderId="21" xfId="0" applyFont="1" applyFill="1" applyBorder="1" applyAlignment="1" applyProtection="1">
      <alignment vertical="center"/>
      <protection/>
    </xf>
    <xf numFmtId="0" fontId="5" fillId="38" borderId="30" xfId="0" applyFont="1" applyFill="1" applyBorder="1" applyAlignment="1" applyProtection="1">
      <alignment vertical="center"/>
      <protection/>
    </xf>
    <xf numFmtId="0" fontId="5" fillId="38" borderId="25" xfId="0" applyFont="1" applyFill="1" applyBorder="1" applyAlignment="1" applyProtection="1">
      <alignment vertical="center"/>
      <protection/>
    </xf>
    <xf numFmtId="38" fontId="0" fillId="0" borderId="15" xfId="50" applyFont="1" applyBorder="1" applyAlignment="1" applyProtection="1">
      <alignment horizontal="center" vertical="center" wrapText="1"/>
      <protection/>
    </xf>
    <xf numFmtId="38" fontId="0" fillId="0" borderId="0" xfId="50" applyFont="1" applyAlignment="1" applyProtection="1">
      <alignment horizontal="right" vertical="center"/>
      <protection/>
    </xf>
    <xf numFmtId="38" fontId="0" fillId="0" borderId="15" xfId="50" applyFont="1" applyBorder="1" applyAlignment="1" quotePrefix="1">
      <alignment vertical="center"/>
    </xf>
    <xf numFmtId="0" fontId="19" fillId="0" borderId="72" xfId="0" applyFont="1" applyFill="1" applyBorder="1" applyAlignment="1" applyProtection="1">
      <alignment horizontal="center" vertical="center" wrapText="1"/>
      <protection/>
    </xf>
    <xf numFmtId="0" fontId="19" fillId="0" borderId="73" xfId="0" applyNumberFormat="1" applyFont="1" applyFill="1" applyBorder="1" applyAlignment="1" applyProtection="1">
      <alignment horizontal="center" vertical="center"/>
      <protection/>
    </xf>
    <xf numFmtId="0" fontId="19" fillId="0" borderId="40" xfId="0" applyNumberFormat="1" applyFont="1" applyFill="1" applyBorder="1" applyAlignment="1" applyProtection="1">
      <alignment horizontal="center" vertical="center"/>
      <protection/>
    </xf>
    <xf numFmtId="190" fontId="19" fillId="0" borderId="74" xfId="50" applyNumberFormat="1" applyFont="1" applyFill="1" applyBorder="1" applyAlignment="1" applyProtection="1">
      <alignment vertical="center" wrapText="1"/>
      <protection/>
    </xf>
    <xf numFmtId="190" fontId="19" fillId="0" borderId="75" xfId="50" applyNumberFormat="1" applyFont="1" applyFill="1" applyBorder="1" applyAlignment="1" applyProtection="1">
      <alignment vertical="center" wrapText="1"/>
      <protection/>
    </xf>
    <xf numFmtId="0" fontId="0" fillId="0" borderId="0" xfId="0" applyAlignment="1">
      <alignment vertical="center" wrapText="1"/>
    </xf>
    <xf numFmtId="38" fontId="0" fillId="0" borderId="0" xfId="50" applyAlignment="1">
      <alignment vertical="center" wrapText="1"/>
    </xf>
    <xf numFmtId="0" fontId="0" fillId="0" borderId="0" xfId="50" applyNumberFormat="1" applyAlignment="1">
      <alignment vertical="center"/>
    </xf>
    <xf numFmtId="38" fontId="0" fillId="0" borderId="0" xfId="50" applyAlignment="1">
      <alignment horizontal="right" vertical="center" wrapText="1"/>
    </xf>
    <xf numFmtId="38" fontId="0" fillId="0" borderId="15" xfId="50" applyBorder="1" applyAlignment="1">
      <alignment horizontal="center" vertical="center" wrapText="1"/>
    </xf>
    <xf numFmtId="0" fontId="0" fillId="0" borderId="15" xfId="0" applyBorder="1" applyAlignment="1">
      <alignment vertical="center" wrapText="1"/>
    </xf>
    <xf numFmtId="38" fontId="0" fillId="34" borderId="15" xfId="50" applyFill="1" applyBorder="1" applyAlignment="1" applyProtection="1">
      <alignment vertical="center" wrapText="1"/>
      <protection locked="0"/>
    </xf>
    <xf numFmtId="38" fontId="0" fillId="0" borderId="15" xfId="50" applyBorder="1" applyAlignment="1">
      <alignment vertical="center" wrapText="1"/>
    </xf>
    <xf numFmtId="38" fontId="0" fillId="0" borderId="15" xfId="50" applyFont="1" applyBorder="1" applyAlignment="1">
      <alignment horizontal="center" vertical="center" wrapText="1"/>
    </xf>
    <xf numFmtId="38" fontId="0" fillId="34" borderId="15" xfId="50" applyFont="1" applyFill="1" applyBorder="1" applyAlignment="1" applyProtection="1">
      <alignment vertical="center" wrapText="1"/>
      <protection locked="0"/>
    </xf>
    <xf numFmtId="0" fontId="117" fillId="0" borderId="17" xfId="0" applyFont="1" applyBorder="1" applyAlignment="1" applyProtection="1">
      <alignment horizontal="center" vertical="center" wrapText="1"/>
      <protection/>
    </xf>
    <xf numFmtId="0" fontId="118" fillId="33" borderId="45" xfId="0" applyFont="1" applyFill="1" applyBorder="1" applyAlignment="1" applyProtection="1">
      <alignment horizontal="center" vertical="center" wrapText="1"/>
      <protection/>
    </xf>
    <xf numFmtId="0" fontId="117" fillId="0" borderId="16" xfId="0" applyFont="1" applyBorder="1" applyAlignment="1" applyProtection="1">
      <alignment horizontal="center" vertical="center" wrapText="1"/>
      <protection/>
    </xf>
    <xf numFmtId="0" fontId="117" fillId="0" borderId="44" xfId="0" applyFont="1" applyBorder="1" applyAlignment="1" applyProtection="1">
      <alignment horizontal="center" vertical="top" wrapText="1"/>
      <protection/>
    </xf>
    <xf numFmtId="0" fontId="0" fillId="0" borderId="33" xfId="0" applyBorder="1" applyAlignment="1">
      <alignment vertical="center" wrapText="1"/>
    </xf>
    <xf numFmtId="38" fontId="0" fillId="34" borderId="33" xfId="50" applyFill="1" applyBorder="1" applyAlignment="1" applyProtection="1">
      <alignment vertical="center" wrapText="1"/>
      <protection locked="0"/>
    </xf>
    <xf numFmtId="38" fontId="0" fillId="0" borderId="33" xfId="50" applyBorder="1" applyAlignment="1">
      <alignment vertical="center" wrapText="1"/>
    </xf>
    <xf numFmtId="0" fontId="0" fillId="0" borderId="14" xfId="0" applyBorder="1" applyAlignment="1">
      <alignment horizontal="center" vertical="center" wrapText="1"/>
    </xf>
    <xf numFmtId="203" fontId="0" fillId="0" borderId="14" xfId="50" applyNumberFormat="1" applyBorder="1" applyAlignment="1">
      <alignment horizontal="center" vertical="center" wrapText="1"/>
    </xf>
    <xf numFmtId="38" fontId="0" fillId="0" borderId="14" xfId="50" applyBorder="1" applyAlignment="1">
      <alignment vertical="center" wrapText="1"/>
    </xf>
    <xf numFmtId="0" fontId="0" fillId="0" borderId="33" xfId="0" applyFill="1" applyBorder="1" applyAlignment="1" applyProtection="1">
      <alignment vertical="center" wrapText="1"/>
      <protection/>
    </xf>
    <xf numFmtId="38" fontId="0" fillId="34" borderId="33" xfId="50" applyFont="1" applyFill="1" applyBorder="1" applyAlignment="1" applyProtection="1">
      <alignment vertical="center" wrapText="1"/>
      <protection locked="0"/>
    </xf>
    <xf numFmtId="38" fontId="0" fillId="0" borderId="33" xfId="50" applyFont="1" applyFill="1" applyBorder="1" applyAlignment="1" applyProtection="1">
      <alignment vertical="center" wrapText="1"/>
      <protection/>
    </xf>
    <xf numFmtId="0" fontId="0" fillId="0" borderId="14" xfId="0" applyBorder="1" applyAlignment="1" applyProtection="1">
      <alignment horizontal="center" vertical="center" wrapText="1"/>
      <protection/>
    </xf>
    <xf numFmtId="203" fontId="0" fillId="0" borderId="14" xfId="50" applyNumberFormat="1" applyFont="1" applyBorder="1" applyAlignment="1" applyProtection="1">
      <alignment horizontal="center" vertical="center" wrapText="1"/>
      <protection/>
    </xf>
    <xf numFmtId="38" fontId="0" fillId="0" borderId="14" xfId="50" applyFont="1" applyBorder="1" applyAlignment="1" applyProtection="1">
      <alignment vertical="center" wrapText="1"/>
      <protection/>
    </xf>
    <xf numFmtId="0" fontId="21" fillId="0" borderId="15" xfId="0" applyFont="1" applyBorder="1" applyAlignment="1" applyProtection="1">
      <alignment horizontal="center" vertical="center" wrapText="1"/>
      <protection/>
    </xf>
    <xf numFmtId="0" fontId="21" fillId="39" borderId="15" xfId="0" applyFont="1" applyFill="1" applyBorder="1" applyAlignment="1" applyProtection="1">
      <alignment horizontal="center" vertical="center" wrapText="1"/>
      <protection/>
    </xf>
    <xf numFmtId="0" fontId="11" fillId="0" borderId="76" xfId="0" applyFont="1" applyFill="1" applyBorder="1" applyAlignment="1" applyProtection="1">
      <alignment vertical="center" wrapText="1"/>
      <protection/>
    </xf>
    <xf numFmtId="38" fontId="10" fillId="0" borderId="77" xfId="50" applyFont="1" applyFill="1" applyBorder="1" applyAlignment="1" applyProtection="1">
      <alignment horizontal="right" vertical="center"/>
      <protection/>
    </xf>
    <xf numFmtId="38" fontId="10" fillId="0" borderId="76" xfId="50" applyFont="1" applyFill="1" applyBorder="1" applyAlignment="1" applyProtection="1">
      <alignment horizontal="right" vertical="center"/>
      <protection/>
    </xf>
    <xf numFmtId="184" fontId="10" fillId="0" borderId="77" xfId="0" applyNumberFormat="1" applyFont="1" applyFill="1" applyBorder="1" applyAlignment="1" applyProtection="1">
      <alignment horizontal="right" vertical="center" wrapText="1"/>
      <protection/>
    </xf>
    <xf numFmtId="184" fontId="10" fillId="0" borderId="76" xfId="0" applyNumberFormat="1" applyFont="1" applyFill="1" applyBorder="1" applyAlignment="1" applyProtection="1">
      <alignment horizontal="right" vertical="center" wrapText="1"/>
      <protection/>
    </xf>
    <xf numFmtId="0" fontId="11" fillId="0" borderId="78" xfId="0" applyFont="1" applyBorder="1" applyAlignment="1" applyProtection="1">
      <alignment vertical="center"/>
      <protection/>
    </xf>
    <xf numFmtId="0" fontId="21" fillId="0" borderId="78" xfId="0" applyFont="1" applyBorder="1" applyAlignment="1" applyProtection="1">
      <alignment vertical="center"/>
      <protection/>
    </xf>
    <xf numFmtId="0" fontId="21" fillId="0" borderId="77" xfId="0" applyFont="1" applyBorder="1" applyAlignment="1" applyProtection="1">
      <alignment vertical="center"/>
      <protection/>
    </xf>
    <xf numFmtId="0" fontId="11" fillId="0" borderId="79" xfId="0" applyFont="1" applyFill="1" applyBorder="1" applyAlignment="1" applyProtection="1">
      <alignment vertical="center" wrapText="1"/>
      <protection/>
    </xf>
    <xf numFmtId="38" fontId="10" fillId="0" borderId="80" xfId="50" applyFont="1" applyFill="1" applyBorder="1" applyAlignment="1" applyProtection="1">
      <alignment horizontal="right" vertical="center"/>
      <protection/>
    </xf>
    <xf numFmtId="38" fontId="10" fillId="0" borderId="79" xfId="50" applyFont="1" applyFill="1" applyBorder="1" applyAlignment="1" applyProtection="1">
      <alignment horizontal="right" vertical="center"/>
      <protection/>
    </xf>
    <xf numFmtId="184" fontId="10" fillId="0" borderId="80" xfId="0" applyNumberFormat="1" applyFont="1" applyFill="1" applyBorder="1" applyAlignment="1" applyProtection="1">
      <alignment horizontal="right" vertical="center" wrapText="1"/>
      <protection/>
    </xf>
    <xf numFmtId="184" fontId="10" fillId="0" borderId="79" xfId="0" applyNumberFormat="1" applyFont="1" applyFill="1" applyBorder="1" applyAlignment="1" applyProtection="1">
      <alignment horizontal="right" vertical="center" wrapText="1"/>
      <protection/>
    </xf>
    <xf numFmtId="0" fontId="11" fillId="0" borderId="81" xfId="0" applyFont="1" applyBorder="1" applyAlignment="1" applyProtection="1">
      <alignment vertical="center"/>
      <protection/>
    </xf>
    <xf numFmtId="0" fontId="130" fillId="0" borderId="81" xfId="0" applyFont="1" applyBorder="1" applyAlignment="1" applyProtection="1">
      <alignment vertical="center"/>
      <protection/>
    </xf>
    <xf numFmtId="0" fontId="130" fillId="0" borderId="80" xfId="0" applyFont="1" applyBorder="1" applyAlignment="1" applyProtection="1">
      <alignment vertical="center"/>
      <protection/>
    </xf>
    <xf numFmtId="0" fontId="21" fillId="0" borderId="81" xfId="0" applyFont="1" applyBorder="1" applyAlignment="1" applyProtection="1">
      <alignment vertical="center"/>
      <protection/>
    </xf>
    <xf numFmtId="0" fontId="21" fillId="0" borderId="79" xfId="0" applyFont="1" applyBorder="1" applyAlignment="1" applyProtection="1">
      <alignment vertical="center"/>
      <protection/>
    </xf>
    <xf numFmtId="0" fontId="11" fillId="0" borderId="82" xfId="0" applyFont="1" applyFill="1" applyBorder="1" applyAlignment="1" applyProtection="1">
      <alignment vertical="center" wrapText="1"/>
      <protection/>
    </xf>
    <xf numFmtId="38" fontId="10" fillId="0" borderId="83" xfId="50" applyFont="1" applyFill="1" applyBorder="1" applyAlignment="1" applyProtection="1">
      <alignment horizontal="right" vertical="center"/>
      <protection/>
    </xf>
    <xf numFmtId="38" fontId="10" fillId="0" borderId="82" xfId="50" applyFont="1" applyFill="1" applyBorder="1" applyAlignment="1" applyProtection="1">
      <alignment horizontal="right" vertical="center"/>
      <protection/>
    </xf>
    <xf numFmtId="184" fontId="10" fillId="0" borderId="83" xfId="0" applyNumberFormat="1" applyFont="1" applyFill="1" applyBorder="1" applyAlignment="1" applyProtection="1">
      <alignment horizontal="right" vertical="center" wrapText="1"/>
      <protection/>
    </xf>
    <xf numFmtId="184" fontId="10" fillId="0" borderId="82" xfId="0" applyNumberFormat="1" applyFont="1" applyFill="1" applyBorder="1" applyAlignment="1" applyProtection="1">
      <alignment horizontal="right" vertical="center" wrapText="1"/>
      <protection/>
    </xf>
    <xf numFmtId="0" fontId="21" fillId="0" borderId="82" xfId="0" applyFont="1" applyBorder="1" applyAlignment="1" applyProtection="1">
      <alignment vertical="center"/>
      <protection/>
    </xf>
    <xf numFmtId="0" fontId="21" fillId="0" borderId="84" xfId="0" applyFont="1" applyBorder="1" applyAlignment="1" applyProtection="1">
      <alignment vertical="center"/>
      <protection/>
    </xf>
    <xf numFmtId="0" fontId="130" fillId="0" borderId="83" xfId="0" applyFont="1" applyBorder="1" applyAlignment="1" applyProtection="1">
      <alignment vertical="center"/>
      <protection/>
    </xf>
    <xf numFmtId="0" fontId="24" fillId="0" borderId="0" xfId="0" applyFont="1" applyFill="1" applyAlignment="1" applyProtection="1">
      <alignment vertical="center"/>
      <protection/>
    </xf>
    <xf numFmtId="0" fontId="112" fillId="0" borderId="0" xfId="0" applyFont="1" applyFill="1" applyAlignment="1" applyProtection="1">
      <alignment vertical="center"/>
      <protection/>
    </xf>
    <xf numFmtId="0" fontId="24" fillId="0" borderId="0" xfId="0" applyFont="1" applyAlignment="1" applyProtection="1">
      <alignment vertical="center"/>
      <protection/>
    </xf>
    <xf numFmtId="0" fontId="117" fillId="0" borderId="0" xfId="0" applyFont="1" applyAlignment="1">
      <alignment horizontal="center" vertical="center"/>
    </xf>
    <xf numFmtId="0" fontId="117" fillId="0" borderId="0" xfId="0" applyFont="1" applyAlignment="1">
      <alignment horizontal="left" vertical="center" shrinkToFit="1"/>
    </xf>
    <xf numFmtId="0" fontId="117" fillId="0" borderId="0" xfId="0" applyFont="1" applyAlignment="1">
      <alignment vertical="center"/>
    </xf>
    <xf numFmtId="0" fontId="117" fillId="0" borderId="0" xfId="0" applyFont="1" applyAlignment="1">
      <alignment horizontal="left" vertical="center"/>
    </xf>
    <xf numFmtId="0" fontId="105" fillId="0" borderId="0" xfId="0" applyFont="1" applyAlignment="1">
      <alignment vertical="center"/>
    </xf>
    <xf numFmtId="0" fontId="117" fillId="0" borderId="85" xfId="0" applyFont="1" applyBorder="1" applyAlignment="1" applyProtection="1">
      <alignment horizontal="center" vertical="top" wrapText="1"/>
      <protection/>
    </xf>
    <xf numFmtId="184" fontId="7" fillId="0" borderId="57" xfId="0" applyNumberFormat="1" applyFont="1" applyFill="1" applyBorder="1" applyAlignment="1" applyProtection="1">
      <alignment vertical="center" shrinkToFit="1"/>
      <protection/>
    </xf>
    <xf numFmtId="184" fontId="7" fillId="0" borderId="57" xfId="0" applyNumberFormat="1" applyFont="1" applyBorder="1" applyAlignment="1" applyProtection="1">
      <alignment vertical="center" shrinkToFit="1"/>
      <protection/>
    </xf>
    <xf numFmtId="184" fontId="7" fillId="0" borderId="54" xfId="0" applyNumberFormat="1" applyFont="1" applyBorder="1" applyAlignment="1" applyProtection="1">
      <alignment vertical="center" shrinkToFit="1"/>
      <protection/>
    </xf>
    <xf numFmtId="0" fontId="0" fillId="0" borderId="0" xfId="0" applyAlignment="1">
      <alignment horizontal="right" vertical="center"/>
    </xf>
    <xf numFmtId="0" fontId="117" fillId="33" borderId="37" xfId="0" applyFont="1" applyFill="1" applyBorder="1" applyAlignment="1" applyProtection="1">
      <alignment horizontal="center" vertical="center" wrapText="1"/>
      <protection/>
    </xf>
    <xf numFmtId="0" fontId="117" fillId="33" borderId="25" xfId="0" applyFont="1" applyFill="1" applyBorder="1" applyAlignment="1" applyProtection="1">
      <alignment horizontal="center" vertical="center" wrapText="1"/>
      <protection/>
    </xf>
    <xf numFmtId="192" fontId="21" fillId="0" borderId="27" xfId="0" applyNumberFormat="1" applyFont="1" applyFill="1" applyBorder="1" applyAlignment="1" applyProtection="1">
      <alignment vertical="center"/>
      <protection/>
    </xf>
    <xf numFmtId="0" fontId="0" fillId="0" borderId="27" xfId="0" applyFill="1" applyBorder="1" applyAlignment="1">
      <alignment vertical="top" wrapText="1"/>
    </xf>
    <xf numFmtId="0" fontId="0" fillId="0" borderId="27" xfId="0" applyFill="1" applyBorder="1" applyAlignment="1">
      <alignment vertical="top"/>
    </xf>
    <xf numFmtId="0" fontId="0" fillId="0" borderId="0" xfId="0" applyFill="1" applyAlignment="1">
      <alignment vertical="top"/>
    </xf>
    <xf numFmtId="0" fontId="0" fillId="0" borderId="0" xfId="0" applyFill="1" applyBorder="1" applyAlignment="1">
      <alignment vertical="top" wrapText="1"/>
    </xf>
    <xf numFmtId="38" fontId="0" fillId="0" borderId="15" xfId="50" applyFont="1" applyBorder="1" applyAlignment="1" applyProtection="1">
      <alignment horizontal="center" vertical="center" wrapText="1"/>
      <protection/>
    </xf>
    <xf numFmtId="38" fontId="0" fillId="0" borderId="15" xfId="50" applyFont="1" applyBorder="1" applyAlignment="1">
      <alignment horizontal="center" vertical="center" wrapText="1"/>
    </xf>
    <xf numFmtId="184" fontId="10" fillId="34" borderId="40" xfId="0" applyNumberFormat="1" applyFont="1" applyFill="1" applyBorder="1" applyAlignment="1" applyProtection="1">
      <alignment vertical="center" wrapText="1"/>
      <protection locked="0"/>
    </xf>
    <xf numFmtId="184" fontId="10" fillId="34" borderId="37" xfId="0" applyNumberFormat="1" applyFont="1" applyFill="1" applyBorder="1" applyAlignment="1" applyProtection="1">
      <alignment vertical="center" wrapText="1"/>
      <protection locked="0"/>
    </xf>
    <xf numFmtId="201" fontId="29" fillId="0" borderId="0" xfId="0" applyNumberFormat="1" applyFont="1" applyAlignment="1" applyProtection="1">
      <alignment vertical="center"/>
      <protection/>
    </xf>
    <xf numFmtId="0" fontId="26" fillId="0" borderId="0" xfId="0" applyFont="1" applyFill="1" applyAlignment="1" applyProtection="1">
      <alignment vertical="top"/>
      <protection/>
    </xf>
    <xf numFmtId="0" fontId="0" fillId="0" borderId="33" xfId="0" applyBorder="1" applyAlignment="1">
      <alignment horizontal="center" vertical="center" wrapText="1"/>
    </xf>
    <xf numFmtId="0" fontId="0" fillId="0" borderId="18" xfId="0" applyBorder="1" applyAlignment="1">
      <alignment horizontal="center" vertical="center" wrapText="1"/>
    </xf>
    <xf numFmtId="38" fontId="0" fillId="0" borderId="33" xfId="50" applyBorder="1" applyAlignment="1">
      <alignment horizontal="center" vertical="center" wrapText="1"/>
    </xf>
    <xf numFmtId="38" fontId="0" fillId="0" borderId="18" xfId="50" applyBorder="1" applyAlignment="1">
      <alignment horizontal="center" vertical="center" wrapText="1"/>
    </xf>
    <xf numFmtId="38" fontId="0" fillId="0" borderId="40" xfId="50" applyFont="1" applyBorder="1" applyAlignment="1">
      <alignment horizontal="center" vertical="center" wrapText="1"/>
    </xf>
    <xf numFmtId="38" fontId="0" fillId="0" borderId="86" xfId="50" applyBorder="1" applyAlignment="1">
      <alignment horizontal="center" vertical="center" wrapText="1"/>
    </xf>
    <xf numFmtId="38" fontId="0" fillId="0" borderId="37" xfId="50" applyBorder="1" applyAlignment="1">
      <alignment horizontal="center" vertical="center" wrapText="1"/>
    </xf>
    <xf numFmtId="0" fontId="0" fillId="0" borderId="33"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38" fontId="0" fillId="0" borderId="33" xfId="50" applyFont="1" applyBorder="1" applyAlignment="1" applyProtection="1">
      <alignment horizontal="center" vertical="center" wrapText="1"/>
      <protection/>
    </xf>
    <xf numFmtId="38" fontId="0" fillId="0" borderId="18" xfId="50" applyFont="1" applyBorder="1" applyAlignment="1" applyProtection="1">
      <alignment horizontal="center" vertical="center" wrapText="1"/>
      <protection/>
    </xf>
    <xf numFmtId="38" fontId="0" fillId="0" borderId="40" xfId="50" applyFont="1" applyBorder="1" applyAlignment="1" applyProtection="1">
      <alignment horizontal="center" vertical="center" wrapText="1"/>
      <protection/>
    </xf>
    <xf numFmtId="38" fontId="0" fillId="0" borderId="86" xfId="50" applyFont="1" applyBorder="1" applyAlignment="1" applyProtection="1">
      <alignment horizontal="center" vertical="center" wrapText="1"/>
      <protection/>
    </xf>
    <xf numFmtId="38" fontId="0" fillId="0" borderId="37" xfId="50" applyFont="1" applyBorder="1" applyAlignment="1" applyProtection="1">
      <alignment horizontal="center" vertical="center" wrapText="1"/>
      <protection/>
    </xf>
    <xf numFmtId="0" fontId="27" fillId="34" borderId="70" xfId="0" applyFont="1" applyFill="1" applyBorder="1" applyAlignment="1" applyProtection="1">
      <alignment horizontal="left" vertical="top"/>
      <protection/>
    </xf>
    <xf numFmtId="0" fontId="27" fillId="34" borderId="27" xfId="0" applyFont="1" applyFill="1" applyBorder="1" applyAlignment="1" applyProtection="1">
      <alignment horizontal="left" vertical="top"/>
      <protection/>
    </xf>
    <xf numFmtId="0" fontId="27" fillId="34" borderId="28" xfId="0" applyFont="1" applyFill="1" applyBorder="1" applyAlignment="1" applyProtection="1">
      <alignment horizontal="left" vertical="top"/>
      <protection/>
    </xf>
    <xf numFmtId="0" fontId="27" fillId="34" borderId="0" xfId="0" applyFont="1" applyFill="1" applyBorder="1" applyAlignment="1" applyProtection="1">
      <alignment horizontal="left" vertical="top"/>
      <protection/>
    </xf>
    <xf numFmtId="0" fontId="27" fillId="34" borderId="63" xfId="0" applyFont="1" applyFill="1" applyBorder="1" applyAlignment="1" applyProtection="1">
      <alignment horizontal="left" vertical="top"/>
      <protection/>
    </xf>
    <xf numFmtId="0" fontId="27" fillId="34" borderId="21" xfId="0" applyFont="1" applyFill="1" applyBorder="1" applyAlignment="1" applyProtection="1">
      <alignment horizontal="left" vertical="top"/>
      <protection/>
    </xf>
    <xf numFmtId="0" fontId="27" fillId="34" borderId="30" xfId="0" applyFont="1" applyFill="1" applyBorder="1" applyAlignment="1" applyProtection="1">
      <alignment horizontal="left" vertical="top"/>
      <protection/>
    </xf>
    <xf numFmtId="0" fontId="27" fillId="34" borderId="25" xfId="0" applyFont="1" applyFill="1" applyBorder="1" applyAlignment="1" applyProtection="1">
      <alignment horizontal="left" vertical="top"/>
      <protection/>
    </xf>
    <xf numFmtId="0" fontId="5" fillId="0" borderId="40" xfId="0" applyFont="1" applyBorder="1" applyAlignment="1" applyProtection="1">
      <alignment vertical="center"/>
      <protection/>
    </xf>
    <xf numFmtId="0" fontId="5" fillId="0" borderId="37" xfId="0" applyFont="1" applyBorder="1" applyAlignment="1" applyProtection="1">
      <alignment vertical="center"/>
      <protection/>
    </xf>
    <xf numFmtId="38" fontId="100" fillId="34" borderId="40" xfId="50" applyFont="1" applyFill="1" applyBorder="1" applyAlignment="1" applyProtection="1">
      <alignment vertical="center" shrinkToFit="1"/>
      <protection locked="0"/>
    </xf>
    <xf numFmtId="38" fontId="100" fillId="34" borderId="37" xfId="50" applyFont="1" applyFill="1" applyBorder="1" applyAlignment="1" applyProtection="1">
      <alignment vertical="center" shrinkToFit="1"/>
      <protection locked="0"/>
    </xf>
    <xf numFmtId="189" fontId="5" fillId="34" borderId="40" xfId="0" applyNumberFormat="1" applyFont="1" applyFill="1" applyBorder="1" applyAlignment="1" applyProtection="1">
      <alignment vertical="center" shrinkToFit="1"/>
      <protection locked="0"/>
    </xf>
    <xf numFmtId="189" fontId="5" fillId="34" borderId="86" xfId="0" applyNumberFormat="1" applyFont="1" applyFill="1" applyBorder="1" applyAlignment="1" applyProtection="1">
      <alignment vertical="center" shrinkToFit="1"/>
      <protection locked="0"/>
    </xf>
    <xf numFmtId="189" fontId="5" fillId="34" borderId="37" xfId="0" applyNumberFormat="1" applyFont="1" applyFill="1" applyBorder="1" applyAlignment="1" applyProtection="1">
      <alignment vertical="center" shrinkToFit="1"/>
      <protection locked="0"/>
    </xf>
    <xf numFmtId="0" fontId="100" fillId="34" borderId="40" xfId="0" applyFont="1" applyFill="1" applyBorder="1" applyAlignment="1" applyProtection="1">
      <alignment vertical="center"/>
      <protection locked="0"/>
    </xf>
    <xf numFmtId="0" fontId="100" fillId="34" borderId="86" xfId="0" applyFont="1" applyFill="1" applyBorder="1" applyAlignment="1" applyProtection="1">
      <alignment vertical="center"/>
      <protection locked="0"/>
    </xf>
    <xf numFmtId="0" fontId="100" fillId="34" borderId="37" xfId="0" applyFont="1" applyFill="1" applyBorder="1" applyAlignment="1" applyProtection="1">
      <alignment vertical="center"/>
      <protection locked="0"/>
    </xf>
    <xf numFmtId="0" fontId="100" fillId="34" borderId="40" xfId="0" applyFont="1" applyFill="1" applyBorder="1" applyAlignment="1" applyProtection="1">
      <alignment vertical="center" shrinkToFit="1"/>
      <protection locked="0"/>
    </xf>
    <xf numFmtId="0" fontId="100" fillId="34" borderId="86" xfId="0" applyFont="1" applyFill="1" applyBorder="1" applyAlignment="1" applyProtection="1">
      <alignment vertical="center" shrinkToFit="1"/>
      <protection locked="0"/>
    </xf>
    <xf numFmtId="0" fontId="100" fillId="34" borderId="37" xfId="0" applyFont="1" applyFill="1" applyBorder="1" applyAlignment="1" applyProtection="1">
      <alignment vertical="center" shrinkToFit="1"/>
      <protection locked="0"/>
    </xf>
    <xf numFmtId="0" fontId="0" fillId="0" borderId="40" xfId="0" applyBorder="1" applyAlignment="1">
      <alignment horizontal="center" vertical="center"/>
    </xf>
    <xf numFmtId="0" fontId="0" fillId="0" borderId="37" xfId="0" applyBorder="1" applyAlignment="1">
      <alignment horizontal="center" vertical="center"/>
    </xf>
    <xf numFmtId="0" fontId="123" fillId="0" borderId="0" xfId="0" applyFont="1" applyAlignment="1" applyProtection="1">
      <alignment horizontal="right" vertical="center"/>
      <protection/>
    </xf>
    <xf numFmtId="0" fontId="6" fillId="35" borderId="33" xfId="0" applyFont="1" applyFill="1" applyBorder="1" applyAlignment="1" applyProtection="1">
      <alignment horizontal="center" vertical="center"/>
      <protection/>
    </xf>
    <xf numFmtId="0" fontId="6" fillId="35" borderId="34" xfId="0" applyFont="1" applyFill="1" applyBorder="1" applyAlignment="1" applyProtection="1">
      <alignment horizontal="center" vertical="center"/>
      <protection/>
    </xf>
    <xf numFmtId="0" fontId="6" fillId="35" borderId="18" xfId="0" applyFont="1" applyFill="1" applyBorder="1" applyAlignment="1" applyProtection="1">
      <alignment horizontal="center" vertical="center"/>
      <protection/>
    </xf>
    <xf numFmtId="0" fontId="17" fillId="6" borderId="87" xfId="0" applyFont="1" applyFill="1" applyBorder="1" applyAlignment="1" applyProtection="1">
      <alignment horizontal="center" vertical="center" textRotation="255"/>
      <protection/>
    </xf>
    <xf numFmtId="0" fontId="17" fillId="6" borderId="88" xfId="0" applyFont="1" applyFill="1" applyBorder="1" applyAlignment="1" applyProtection="1">
      <alignment horizontal="center" vertical="center" textRotation="255"/>
      <protection/>
    </xf>
    <xf numFmtId="0" fontId="17" fillId="6" borderId="89" xfId="0" applyFont="1" applyFill="1" applyBorder="1" applyAlignment="1" applyProtection="1">
      <alignment horizontal="center" vertical="center" textRotation="255"/>
      <protection/>
    </xf>
    <xf numFmtId="0" fontId="17" fillId="0" borderId="26" xfId="0" applyFont="1" applyFill="1" applyBorder="1" applyAlignment="1" applyProtection="1">
      <alignment vertical="center"/>
      <protection/>
    </xf>
    <xf numFmtId="0" fontId="17" fillId="0" borderId="27" xfId="0" applyFont="1" applyFill="1" applyBorder="1" applyAlignment="1" applyProtection="1">
      <alignment vertical="center"/>
      <protection/>
    </xf>
    <xf numFmtId="0" fontId="17" fillId="0" borderId="28" xfId="0" applyFont="1" applyFill="1" applyBorder="1" applyAlignment="1" applyProtection="1">
      <alignment vertical="center"/>
      <protection/>
    </xf>
    <xf numFmtId="196" fontId="21" fillId="0" borderId="21" xfId="50" applyNumberFormat="1" applyFont="1" applyFill="1" applyBorder="1" applyAlignment="1" applyProtection="1">
      <alignment vertical="center" wrapText="1"/>
      <protection/>
    </xf>
    <xf numFmtId="196" fontId="21" fillId="0" borderId="30" xfId="50" applyNumberFormat="1" applyFont="1" applyFill="1" applyBorder="1" applyAlignment="1" applyProtection="1">
      <alignment vertical="center" wrapText="1"/>
      <protection/>
    </xf>
    <xf numFmtId="196" fontId="21" fillId="0" borderId="25" xfId="50" applyNumberFormat="1" applyFont="1" applyFill="1" applyBorder="1" applyAlignment="1" applyProtection="1">
      <alignment vertical="center" wrapText="1"/>
      <protection/>
    </xf>
    <xf numFmtId="195" fontId="21" fillId="0" borderId="21" xfId="50" applyNumberFormat="1" applyFont="1" applyFill="1" applyBorder="1" applyAlignment="1" applyProtection="1">
      <alignment vertical="center" wrapText="1"/>
      <protection/>
    </xf>
    <xf numFmtId="195" fontId="21" fillId="0" borderId="30" xfId="50" applyNumberFormat="1" applyFont="1" applyFill="1" applyBorder="1" applyAlignment="1" applyProtection="1">
      <alignment vertical="center" wrapText="1"/>
      <protection/>
    </xf>
    <xf numFmtId="195" fontId="21" fillId="0" borderId="25" xfId="50" applyNumberFormat="1" applyFont="1" applyFill="1" applyBorder="1" applyAlignment="1" applyProtection="1">
      <alignment vertical="center" wrapText="1"/>
      <protection/>
    </xf>
    <xf numFmtId="0" fontId="6" fillId="0" borderId="69" xfId="0" applyFont="1" applyFill="1" applyBorder="1" applyAlignment="1" applyProtection="1">
      <alignment horizontal="center" vertical="center"/>
      <protection/>
    </xf>
    <xf numFmtId="0" fontId="25" fillId="0" borderId="87" xfId="0" applyFont="1" applyFill="1" applyBorder="1" applyAlignment="1" applyProtection="1">
      <alignment horizontal="center" vertical="center"/>
      <protection/>
    </xf>
    <xf numFmtId="0" fontId="25" fillId="0" borderId="88" xfId="0" applyFont="1" applyFill="1" applyBorder="1" applyAlignment="1" applyProtection="1">
      <alignment horizontal="center" vertical="center"/>
      <protection/>
    </xf>
    <xf numFmtId="0" fontId="25" fillId="0" borderId="89" xfId="0" applyFont="1" applyFill="1" applyBorder="1" applyAlignment="1" applyProtection="1">
      <alignment horizontal="center" vertical="center"/>
      <protection/>
    </xf>
    <xf numFmtId="0" fontId="21" fillId="0" borderId="0" xfId="0" applyFont="1" applyAlignment="1" applyProtection="1">
      <alignment vertical="center"/>
      <protection/>
    </xf>
    <xf numFmtId="0" fontId="21" fillId="0" borderId="21" xfId="0" applyFont="1" applyBorder="1" applyAlignment="1" applyProtection="1">
      <alignment horizontal="center" vertical="center" wrapText="1"/>
      <protection/>
    </xf>
    <xf numFmtId="0" fontId="21" fillId="0" borderId="25" xfId="0" applyFont="1" applyBorder="1" applyAlignment="1" applyProtection="1">
      <alignment horizontal="center" vertical="center" wrapText="1"/>
      <protection/>
    </xf>
    <xf numFmtId="0" fontId="22" fillId="33" borderId="33" xfId="0" applyFont="1" applyFill="1" applyBorder="1" applyAlignment="1" applyProtection="1">
      <alignment horizontal="center" vertical="center"/>
      <protection/>
    </xf>
    <xf numFmtId="0" fontId="22" fillId="33" borderId="18" xfId="0" applyFont="1" applyFill="1" applyBorder="1" applyAlignment="1" applyProtection="1">
      <alignment horizontal="center" vertical="center"/>
      <protection/>
    </xf>
    <xf numFmtId="0" fontId="10" fillId="0" borderId="30" xfId="0" applyFont="1" applyBorder="1" applyAlignment="1" applyProtection="1">
      <alignment horizontal="right" vertical="center"/>
      <protection/>
    </xf>
    <xf numFmtId="0" fontId="23" fillId="0" borderId="26" xfId="0" applyFont="1" applyBorder="1" applyAlignment="1" applyProtection="1">
      <alignment horizontal="center" vertical="center"/>
      <protection/>
    </xf>
    <xf numFmtId="0" fontId="23" fillId="0" borderId="27" xfId="0" applyFont="1" applyBorder="1" applyAlignment="1" applyProtection="1">
      <alignment horizontal="center" vertical="center"/>
      <protection/>
    </xf>
    <xf numFmtId="0" fontId="23" fillId="0" borderId="28" xfId="0" applyFont="1" applyBorder="1" applyAlignment="1" applyProtection="1">
      <alignment horizontal="center" vertical="center"/>
      <protection/>
    </xf>
    <xf numFmtId="0" fontId="23" fillId="0" borderId="21" xfId="0" applyFont="1" applyBorder="1" applyAlignment="1" applyProtection="1">
      <alignment horizontal="center" vertical="center"/>
      <protection/>
    </xf>
    <xf numFmtId="0" fontId="23" fillId="0" borderId="30" xfId="0" applyFont="1" applyBorder="1" applyAlignment="1" applyProtection="1">
      <alignment horizontal="center" vertical="center"/>
      <protection/>
    </xf>
    <xf numFmtId="0" fontId="23" fillId="0" borderId="25" xfId="0" applyFont="1" applyBorder="1" applyAlignment="1" applyProtection="1">
      <alignment horizontal="center" vertical="center"/>
      <protection/>
    </xf>
    <xf numFmtId="0" fontId="17" fillId="0" borderId="26" xfId="0" applyFont="1" applyFill="1" applyBorder="1" applyAlignment="1" applyProtection="1">
      <alignment vertical="center" wrapText="1"/>
      <protection/>
    </xf>
    <xf numFmtId="0" fontId="17" fillId="0" borderId="27" xfId="0" applyFont="1" applyFill="1" applyBorder="1" applyAlignment="1" applyProtection="1">
      <alignment vertical="center" wrapText="1"/>
      <protection/>
    </xf>
    <xf numFmtId="0" fontId="17" fillId="0" borderId="28" xfId="0" applyFont="1" applyFill="1" applyBorder="1" applyAlignment="1" applyProtection="1">
      <alignment vertical="center" wrapText="1"/>
      <protection/>
    </xf>
    <xf numFmtId="0" fontId="17" fillId="0" borderId="21" xfId="0" applyFont="1" applyFill="1" applyBorder="1" applyAlignment="1" applyProtection="1">
      <alignment vertical="center" wrapText="1"/>
      <protection/>
    </xf>
    <xf numFmtId="0" fontId="17" fillId="0" borderId="30" xfId="0" applyFont="1" applyFill="1" applyBorder="1" applyAlignment="1" applyProtection="1">
      <alignment vertical="center" wrapText="1"/>
      <protection/>
    </xf>
    <xf numFmtId="0" fontId="17" fillId="0" borderId="25" xfId="0" applyFont="1" applyFill="1" applyBorder="1" applyAlignment="1" applyProtection="1">
      <alignment vertical="center" wrapText="1"/>
      <protection/>
    </xf>
    <xf numFmtId="190" fontId="17" fillId="0" borderId="26" xfId="0" applyNumberFormat="1" applyFont="1" applyFill="1" applyBorder="1" applyAlignment="1" applyProtection="1">
      <alignment vertical="center" wrapText="1" shrinkToFit="1"/>
      <protection/>
    </xf>
    <xf numFmtId="190" fontId="17" fillId="0" borderId="27" xfId="0" applyNumberFormat="1" applyFont="1" applyFill="1" applyBorder="1" applyAlignment="1" applyProtection="1">
      <alignment vertical="center" wrapText="1" shrinkToFit="1"/>
      <protection/>
    </xf>
    <xf numFmtId="190" fontId="17" fillId="0" borderId="28" xfId="0" applyNumberFormat="1" applyFont="1" applyFill="1" applyBorder="1" applyAlignment="1" applyProtection="1">
      <alignment vertical="center" wrapText="1" shrinkToFit="1"/>
      <protection/>
    </xf>
    <xf numFmtId="190" fontId="17" fillId="0" borderId="21" xfId="0" applyNumberFormat="1" applyFont="1" applyFill="1" applyBorder="1" applyAlignment="1" applyProtection="1">
      <alignment vertical="center" wrapText="1" shrinkToFit="1"/>
      <protection/>
    </xf>
    <xf numFmtId="190" fontId="17" fillId="0" borderId="30" xfId="0" applyNumberFormat="1" applyFont="1" applyFill="1" applyBorder="1" applyAlignment="1" applyProtection="1">
      <alignment vertical="center" wrapText="1" shrinkToFit="1"/>
      <protection/>
    </xf>
    <xf numFmtId="190" fontId="17" fillId="0" borderId="25" xfId="0" applyNumberFormat="1" applyFont="1" applyFill="1" applyBorder="1" applyAlignment="1" applyProtection="1">
      <alignment vertical="center" wrapText="1" shrinkToFit="1"/>
      <protection/>
    </xf>
    <xf numFmtId="190" fontId="21" fillId="0" borderId="21" xfId="0" applyNumberFormat="1" applyFont="1" applyFill="1" applyBorder="1" applyAlignment="1" applyProtection="1">
      <alignment vertical="center" shrinkToFit="1"/>
      <protection/>
    </xf>
    <xf numFmtId="190" fontId="21" fillId="0" borderId="30" xfId="0" applyNumberFormat="1" applyFont="1" applyFill="1" applyBorder="1" applyAlignment="1" applyProtection="1">
      <alignment vertical="center" shrinkToFit="1"/>
      <protection/>
    </xf>
    <xf numFmtId="190" fontId="21" fillId="0" borderId="25" xfId="0" applyNumberFormat="1" applyFont="1" applyFill="1" applyBorder="1" applyAlignment="1" applyProtection="1">
      <alignment vertical="center" shrinkToFit="1"/>
      <protection/>
    </xf>
    <xf numFmtId="0" fontId="6" fillId="0" borderId="0" xfId="0" applyFont="1" applyFill="1" applyBorder="1" applyAlignment="1" applyProtection="1">
      <alignment horizontal="center" vertical="center"/>
      <protection/>
    </xf>
    <xf numFmtId="190" fontId="17" fillId="0" borderId="26" xfId="0" applyNumberFormat="1" applyFont="1" applyFill="1" applyBorder="1" applyAlignment="1" applyProtection="1">
      <alignment vertical="center" shrinkToFit="1"/>
      <protection/>
    </xf>
    <xf numFmtId="190" fontId="17" fillId="0" borderId="27" xfId="0" applyNumberFormat="1" applyFont="1" applyFill="1" applyBorder="1" applyAlignment="1" applyProtection="1">
      <alignment vertical="center" shrinkToFit="1"/>
      <protection/>
    </xf>
    <xf numFmtId="190" fontId="17" fillId="0" borderId="28" xfId="0" applyNumberFormat="1" applyFont="1" applyFill="1" applyBorder="1" applyAlignment="1" applyProtection="1">
      <alignment vertical="center" shrinkToFit="1"/>
      <protection/>
    </xf>
    <xf numFmtId="190" fontId="17" fillId="0" borderId="21" xfId="0" applyNumberFormat="1" applyFont="1" applyFill="1" applyBorder="1" applyAlignment="1" applyProtection="1">
      <alignment vertical="center" shrinkToFit="1"/>
      <protection/>
    </xf>
    <xf numFmtId="190" fontId="17" fillId="0" borderId="30" xfId="0" applyNumberFormat="1" applyFont="1" applyFill="1" applyBorder="1" applyAlignment="1" applyProtection="1">
      <alignment vertical="center" shrinkToFit="1"/>
      <protection/>
    </xf>
    <xf numFmtId="190" fontId="17" fillId="0" borderId="25" xfId="0" applyNumberFormat="1" applyFont="1" applyFill="1" applyBorder="1" applyAlignment="1" applyProtection="1">
      <alignment vertical="center" shrinkToFit="1"/>
      <protection/>
    </xf>
    <xf numFmtId="184" fontId="10" fillId="39" borderId="40" xfId="0" applyNumberFormat="1" applyFont="1" applyFill="1" applyBorder="1" applyAlignment="1" applyProtection="1">
      <alignment vertical="center" wrapText="1"/>
      <protection/>
    </xf>
    <xf numFmtId="184" fontId="10" fillId="39" borderId="37" xfId="0" applyNumberFormat="1" applyFont="1" applyFill="1" applyBorder="1" applyAlignment="1" applyProtection="1">
      <alignment vertical="center" wrapText="1"/>
      <protection/>
    </xf>
    <xf numFmtId="0" fontId="105" fillId="0" borderId="26" xfId="0" applyFont="1" applyFill="1" applyBorder="1" applyAlignment="1" applyProtection="1">
      <alignment horizontal="center" vertical="center" wrapText="1"/>
      <protection/>
    </xf>
    <xf numFmtId="0" fontId="105" fillId="0" borderId="28" xfId="0" applyFont="1" applyFill="1" applyBorder="1" applyAlignment="1" applyProtection="1">
      <alignment horizontal="center" vertical="center" wrapText="1"/>
      <protection/>
    </xf>
    <xf numFmtId="0" fontId="105" fillId="0" borderId="21" xfId="0" applyFont="1" applyFill="1" applyBorder="1" applyAlignment="1" applyProtection="1">
      <alignment horizontal="center" vertical="center" wrapText="1"/>
      <protection/>
    </xf>
    <xf numFmtId="0" fontId="105" fillId="0" borderId="25" xfId="0" applyFont="1" applyFill="1" applyBorder="1" applyAlignment="1" applyProtection="1">
      <alignment horizontal="center" vertical="center" wrapText="1"/>
      <protection/>
    </xf>
    <xf numFmtId="0" fontId="131" fillId="0" borderId="30" xfId="0" applyFont="1" applyBorder="1" applyAlignment="1" applyProtection="1">
      <alignment horizontal="left" vertical="center"/>
      <protection/>
    </xf>
    <xf numFmtId="184" fontId="10" fillId="0" borderId="90" xfId="0" applyNumberFormat="1" applyFont="1" applyFill="1" applyBorder="1" applyAlignment="1" applyProtection="1">
      <alignment horizontal="center" vertical="center" wrapText="1"/>
      <protection/>
    </xf>
    <xf numFmtId="184" fontId="10" fillId="0" borderId="91" xfId="0" applyNumberFormat="1" applyFont="1" applyFill="1" applyBorder="1" applyAlignment="1" applyProtection="1">
      <alignment horizontal="center" vertical="center" wrapText="1"/>
      <protection/>
    </xf>
    <xf numFmtId="184" fontId="10" fillId="34" borderId="40" xfId="0" applyNumberFormat="1" applyFont="1" applyFill="1" applyBorder="1" applyAlignment="1" applyProtection="1">
      <alignment vertical="center" wrapText="1"/>
      <protection locked="0"/>
    </xf>
    <xf numFmtId="184" fontId="10" fillId="34" borderId="37" xfId="0" applyNumberFormat="1" applyFont="1" applyFill="1" applyBorder="1" applyAlignment="1" applyProtection="1">
      <alignment vertical="center" wrapText="1"/>
      <protection locked="0"/>
    </xf>
    <xf numFmtId="0" fontId="105" fillId="0" borderId="40" xfId="0" applyFont="1" applyBorder="1" applyAlignment="1" applyProtection="1">
      <alignment horizontal="center" vertical="center" wrapText="1"/>
      <protection/>
    </xf>
    <xf numFmtId="0" fontId="105" fillId="0" borderId="37" xfId="0" applyFont="1" applyBorder="1" applyAlignment="1" applyProtection="1">
      <alignment horizontal="center" vertical="center" wrapText="1"/>
      <protection/>
    </xf>
    <xf numFmtId="0" fontId="105" fillId="0" borderId="26" xfId="0" applyFont="1" applyBorder="1" applyAlignment="1" applyProtection="1">
      <alignment horizontal="center" vertical="center" wrapText="1"/>
      <protection/>
    </xf>
    <xf numFmtId="0" fontId="105" fillId="0" borderId="28" xfId="0" applyFont="1" applyBorder="1" applyAlignment="1" applyProtection="1">
      <alignment horizontal="center" vertical="center" wrapText="1"/>
      <protection/>
    </xf>
    <xf numFmtId="0" fontId="105" fillId="0" borderId="21" xfId="0" applyFont="1" applyBorder="1" applyAlignment="1" applyProtection="1">
      <alignment horizontal="center" vertical="center" wrapText="1"/>
      <protection/>
    </xf>
    <xf numFmtId="0" fontId="105" fillId="0" borderId="25" xfId="0" applyFont="1" applyBorder="1" applyAlignment="1" applyProtection="1">
      <alignment horizontal="center" vertical="center" wrapText="1"/>
      <protection/>
    </xf>
    <xf numFmtId="3" fontId="11" fillId="34" borderId="31" xfId="0" applyNumberFormat="1" applyFont="1" applyFill="1" applyBorder="1" applyAlignment="1" applyProtection="1">
      <alignment vertical="center"/>
      <protection locked="0"/>
    </xf>
    <xf numFmtId="3" fontId="11" fillId="34" borderId="92" xfId="0" applyNumberFormat="1" applyFont="1" applyFill="1" applyBorder="1" applyAlignment="1" applyProtection="1">
      <alignment vertical="center"/>
      <protection locked="0"/>
    </xf>
    <xf numFmtId="0" fontId="105" fillId="39" borderId="40" xfId="0" applyFont="1" applyFill="1" applyBorder="1" applyAlignment="1" applyProtection="1">
      <alignment horizontal="center" vertical="center" wrapText="1"/>
      <protection/>
    </xf>
    <xf numFmtId="0" fontId="105" fillId="39" borderId="37" xfId="0" applyFont="1" applyFill="1" applyBorder="1" applyAlignment="1" applyProtection="1">
      <alignment horizontal="center" vertical="center" wrapText="1"/>
      <protection/>
    </xf>
    <xf numFmtId="184" fontId="10" fillId="39" borderId="40" xfId="0" applyNumberFormat="1" applyFont="1" applyFill="1" applyBorder="1" applyAlignment="1" applyProtection="1">
      <alignment horizontal="center" vertical="center" wrapText="1"/>
      <protection/>
    </xf>
    <xf numFmtId="184" fontId="10" fillId="39" borderId="37" xfId="0" applyNumberFormat="1" applyFont="1" applyFill="1" applyBorder="1" applyAlignment="1" applyProtection="1">
      <alignment horizontal="center" vertical="center" wrapText="1"/>
      <protection/>
    </xf>
    <xf numFmtId="204" fontId="11" fillId="0" borderId="92" xfId="0" applyNumberFormat="1" applyFont="1" applyFill="1" applyBorder="1" applyAlignment="1" applyProtection="1">
      <alignment horizontal="center" vertical="center"/>
      <protection/>
    </xf>
    <xf numFmtId="204" fontId="11" fillId="0" borderId="52" xfId="0" applyNumberFormat="1" applyFont="1" applyFill="1" applyBorder="1" applyAlignment="1" applyProtection="1">
      <alignment horizontal="center" vertical="center"/>
      <protection/>
    </xf>
    <xf numFmtId="0" fontId="11" fillId="0" borderId="31" xfId="0" applyNumberFormat="1" applyFont="1" applyFill="1" applyBorder="1" applyAlignment="1" applyProtection="1">
      <alignment horizontal="center" vertical="center"/>
      <protection/>
    </xf>
    <xf numFmtId="0" fontId="11" fillId="0" borderId="92" xfId="0" applyNumberFormat="1" applyFont="1" applyFill="1" applyBorder="1" applyAlignment="1" applyProtection="1">
      <alignment horizontal="center" vertical="center"/>
      <protection/>
    </xf>
    <xf numFmtId="0" fontId="11" fillId="0" borderId="52" xfId="0" applyNumberFormat="1" applyFont="1" applyFill="1" applyBorder="1" applyAlignment="1" applyProtection="1">
      <alignment horizontal="center" vertical="center"/>
      <protection/>
    </xf>
    <xf numFmtId="0" fontId="105" fillId="40" borderId="40" xfId="0" applyFont="1" applyFill="1" applyBorder="1" applyAlignment="1" applyProtection="1">
      <alignment horizontal="center" vertical="center" wrapText="1"/>
      <protection/>
    </xf>
    <xf numFmtId="0" fontId="105" fillId="40" borderId="37" xfId="0" applyFont="1" applyFill="1" applyBorder="1" applyAlignment="1" applyProtection="1">
      <alignment horizontal="center" vertical="center" wrapText="1"/>
      <protection/>
    </xf>
    <xf numFmtId="184" fontId="10" fillId="0" borderId="40" xfId="0" applyNumberFormat="1" applyFont="1" applyFill="1" applyBorder="1" applyAlignment="1" applyProtection="1">
      <alignment horizontal="center" vertical="center" wrapText="1"/>
      <protection/>
    </xf>
    <xf numFmtId="184" fontId="10" fillId="0" borderId="37" xfId="0" applyNumberFormat="1" applyFont="1" applyFill="1" applyBorder="1" applyAlignment="1" applyProtection="1">
      <alignment horizontal="center" vertical="center" wrapText="1"/>
      <protection/>
    </xf>
    <xf numFmtId="184" fontId="10" fillId="0" borderId="40" xfId="0" applyNumberFormat="1" applyFont="1" applyFill="1" applyBorder="1" applyAlignment="1" applyProtection="1">
      <alignment vertical="center" wrapText="1"/>
      <protection/>
    </xf>
    <xf numFmtId="184" fontId="10" fillId="0" borderId="37" xfId="0" applyNumberFormat="1" applyFont="1" applyFill="1" applyBorder="1" applyAlignment="1" applyProtection="1">
      <alignment vertical="center" wrapText="1"/>
      <protection/>
    </xf>
    <xf numFmtId="0" fontId="106" fillId="0" borderId="40" xfId="0" applyFont="1" applyFill="1" applyBorder="1" applyAlignment="1" applyProtection="1">
      <alignment horizontal="center" vertical="center" wrapText="1"/>
      <protection/>
    </xf>
    <xf numFmtId="0" fontId="106" fillId="0" borderId="37" xfId="0" applyFont="1" applyFill="1" applyBorder="1" applyAlignment="1" applyProtection="1">
      <alignment horizontal="center" vertical="center" wrapText="1"/>
      <protection/>
    </xf>
    <xf numFmtId="0" fontId="11" fillId="0" borderId="93" xfId="0" applyFont="1" applyFill="1" applyBorder="1" applyAlignment="1" applyProtection="1">
      <alignment horizontal="center" vertical="center"/>
      <protection/>
    </xf>
    <xf numFmtId="0" fontId="11" fillId="0" borderId="94" xfId="0" applyFont="1" applyFill="1" applyBorder="1" applyAlignment="1" applyProtection="1">
      <alignment horizontal="center" vertical="center"/>
      <protection/>
    </xf>
    <xf numFmtId="0" fontId="11" fillId="0" borderId="95" xfId="0" applyFont="1" applyFill="1" applyBorder="1" applyAlignment="1" applyProtection="1">
      <alignment horizontal="center" vertical="center"/>
      <protection/>
    </xf>
    <xf numFmtId="0" fontId="11" fillId="6" borderId="33" xfId="0" applyFont="1" applyFill="1" applyBorder="1" applyAlignment="1" applyProtection="1">
      <alignment horizontal="center" vertical="center"/>
      <protection/>
    </xf>
    <xf numFmtId="0" fontId="11" fillId="6" borderId="34" xfId="0" applyFont="1" applyFill="1" applyBorder="1" applyAlignment="1" applyProtection="1">
      <alignment horizontal="center" vertical="center"/>
      <protection/>
    </xf>
    <xf numFmtId="0" fontId="11" fillId="6" borderId="18" xfId="0" applyFont="1" applyFill="1" applyBorder="1" applyAlignment="1" applyProtection="1">
      <alignment horizontal="center" vertical="center"/>
      <protection/>
    </xf>
    <xf numFmtId="0" fontId="106" fillId="0" borderId="90" xfId="0" applyFont="1" applyBorder="1" applyAlignment="1" applyProtection="1">
      <alignment horizontal="center" vertical="center" wrapText="1"/>
      <protection/>
    </xf>
    <xf numFmtId="0" fontId="106" fillId="0" borderId="91" xfId="0" applyFont="1" applyBorder="1" applyAlignment="1" applyProtection="1">
      <alignment horizontal="center" vertical="center" wrapText="1"/>
      <protection/>
    </xf>
    <xf numFmtId="3" fontId="11" fillId="0" borderId="96" xfId="0" applyNumberFormat="1" applyFont="1" applyFill="1" applyBorder="1" applyAlignment="1" applyProtection="1">
      <alignment vertical="center"/>
      <protection/>
    </xf>
    <xf numFmtId="3" fontId="11" fillId="0" borderId="97" xfId="0" applyNumberFormat="1" applyFont="1" applyFill="1" applyBorder="1" applyAlignment="1" applyProtection="1">
      <alignment vertical="center"/>
      <protection/>
    </xf>
    <xf numFmtId="0" fontId="106" fillId="0" borderId="40" xfId="0" applyFont="1" applyBorder="1" applyAlignment="1" applyProtection="1">
      <alignment horizontal="center" vertical="center" wrapText="1"/>
      <protection/>
    </xf>
    <xf numFmtId="0" fontId="106" fillId="0" borderId="37" xfId="0" applyFont="1" applyBorder="1" applyAlignment="1" applyProtection="1">
      <alignment horizontal="center" vertical="center" wrapText="1"/>
      <protection/>
    </xf>
    <xf numFmtId="0" fontId="132" fillId="0" borderId="0" xfId="0" applyFont="1" applyBorder="1" applyAlignment="1" applyProtection="1">
      <alignment horizontal="center" vertical="center"/>
      <protection/>
    </xf>
    <xf numFmtId="0" fontId="11" fillId="0" borderId="33" xfId="0" applyFont="1" applyFill="1" applyBorder="1" applyAlignment="1" applyProtection="1">
      <alignment horizontal="center" vertical="center" wrapText="1"/>
      <protection/>
    </xf>
    <xf numFmtId="0" fontId="11" fillId="0" borderId="34" xfId="0" applyFont="1" applyFill="1" applyBorder="1" applyAlignment="1" applyProtection="1">
      <alignment horizontal="center" vertical="center" wrapText="1"/>
      <protection/>
    </xf>
    <xf numFmtId="0" fontId="11" fillId="0" borderId="18" xfId="0" applyFont="1" applyFill="1" applyBorder="1" applyAlignment="1" applyProtection="1">
      <alignment horizontal="center" vertical="center" wrapText="1"/>
      <protection/>
    </xf>
    <xf numFmtId="0" fontId="10" fillId="0" borderId="0" xfId="0" applyFont="1" applyAlignment="1" applyProtection="1">
      <alignment vertical="top" wrapText="1"/>
      <protection/>
    </xf>
    <xf numFmtId="0" fontId="10" fillId="0" borderId="0" xfId="0" applyFont="1" applyAlignment="1" applyProtection="1">
      <alignment vertical="top"/>
      <protection/>
    </xf>
    <xf numFmtId="0" fontId="17" fillId="0" borderId="21" xfId="0" applyFont="1" applyBorder="1" applyAlignment="1" applyProtection="1">
      <alignment vertical="center" shrinkToFit="1"/>
      <protection/>
    </xf>
    <xf numFmtId="0" fontId="17" fillId="0" borderId="30" xfId="0" applyFont="1" applyBorder="1" applyAlignment="1" applyProtection="1">
      <alignment vertical="center" shrinkToFit="1"/>
      <protection/>
    </xf>
    <xf numFmtId="0" fontId="17" fillId="0" borderId="25" xfId="0" applyFont="1" applyBorder="1" applyAlignment="1" applyProtection="1">
      <alignment vertical="center" shrinkToFit="1"/>
      <protection/>
    </xf>
    <xf numFmtId="0" fontId="23" fillId="33" borderId="33" xfId="0" applyFont="1" applyFill="1" applyBorder="1" applyAlignment="1" applyProtection="1">
      <alignment horizontal="center" vertical="center"/>
      <protection/>
    </xf>
    <xf numFmtId="0" fontId="23" fillId="33" borderId="18" xfId="0" applyFont="1" applyFill="1" applyBorder="1" applyAlignment="1" applyProtection="1">
      <alignment horizontal="center" vertical="center"/>
      <protection/>
    </xf>
    <xf numFmtId="190" fontId="17" fillId="0" borderId="0" xfId="0" applyNumberFormat="1" applyFont="1" applyBorder="1" applyAlignment="1" applyProtection="1">
      <alignment vertical="center" shrinkToFit="1"/>
      <protection/>
    </xf>
    <xf numFmtId="190" fontId="17" fillId="0" borderId="27" xfId="0" applyNumberFormat="1" applyFont="1" applyBorder="1" applyAlignment="1" applyProtection="1">
      <alignment vertical="center" shrinkToFit="1"/>
      <protection/>
    </xf>
    <xf numFmtId="0" fontId="131" fillId="0" borderId="30" xfId="0" applyFont="1" applyBorder="1" applyAlignment="1" applyProtection="1">
      <alignment horizontal="left" vertical="center" wrapText="1"/>
      <protection/>
    </xf>
    <xf numFmtId="0" fontId="6" fillId="35" borderId="33" xfId="0" applyFont="1" applyFill="1" applyBorder="1" applyAlignment="1" applyProtection="1">
      <alignment horizontal="center" vertical="center" textRotation="255"/>
      <protection/>
    </xf>
    <xf numFmtId="0" fontId="6" fillId="35" borderId="34" xfId="0" applyFont="1" applyFill="1" applyBorder="1" applyAlignment="1" applyProtection="1">
      <alignment horizontal="center" vertical="center" textRotation="255"/>
      <protection/>
    </xf>
    <xf numFmtId="0" fontId="6" fillId="35" borderId="18" xfId="0" applyFont="1" applyFill="1" applyBorder="1" applyAlignment="1" applyProtection="1">
      <alignment horizontal="center" vertical="center" textRotation="255"/>
      <protection/>
    </xf>
    <xf numFmtId="184" fontId="4" fillId="0" borderId="40" xfId="0" applyNumberFormat="1" applyFont="1" applyFill="1" applyBorder="1" applyAlignment="1" applyProtection="1">
      <alignment horizontal="center" vertical="center" wrapText="1"/>
      <protection/>
    </xf>
    <xf numFmtId="184" fontId="4" fillId="0" borderId="37" xfId="0" applyNumberFormat="1" applyFont="1" applyFill="1" applyBorder="1" applyAlignment="1" applyProtection="1">
      <alignment horizontal="center" vertical="center" wrapText="1"/>
      <protection/>
    </xf>
    <xf numFmtId="0" fontId="133" fillId="0" borderId="0" xfId="0" applyFont="1" applyBorder="1" applyAlignment="1" applyProtection="1">
      <alignment vertical="center" wrapText="1" shrinkToFit="1"/>
      <protection/>
    </xf>
    <xf numFmtId="9" fontId="11" fillId="0" borderId="31" xfId="0" applyNumberFormat="1" applyFont="1" applyFill="1" applyBorder="1" applyAlignment="1" applyProtection="1">
      <alignment horizontal="center" vertical="center"/>
      <protection/>
    </xf>
    <xf numFmtId="9" fontId="11" fillId="0" borderId="92" xfId="0" applyNumberFormat="1" applyFont="1" applyFill="1" applyBorder="1" applyAlignment="1" applyProtection="1">
      <alignment horizontal="center" vertical="center"/>
      <protection/>
    </xf>
    <xf numFmtId="9" fontId="11" fillId="0" borderId="52" xfId="0" applyNumberFormat="1" applyFont="1" applyFill="1" applyBorder="1" applyAlignment="1" applyProtection="1">
      <alignment horizontal="center" vertical="center"/>
      <protection/>
    </xf>
    <xf numFmtId="0" fontId="21" fillId="0" borderId="26" xfId="0" applyFont="1" applyBorder="1" applyAlignment="1" applyProtection="1">
      <alignment horizontal="center" vertical="center"/>
      <protection/>
    </xf>
    <xf numFmtId="0" fontId="21" fillId="0" borderId="28" xfId="0" applyFont="1" applyBorder="1" applyAlignment="1" applyProtection="1">
      <alignment horizontal="center" vertical="center"/>
      <protection/>
    </xf>
    <xf numFmtId="0" fontId="21" fillId="0" borderId="26" xfId="0" applyFont="1" applyFill="1" applyBorder="1" applyAlignment="1" applyProtection="1">
      <alignment horizontal="center" vertical="center" wrapText="1"/>
      <protection/>
    </xf>
    <xf numFmtId="0" fontId="21" fillId="0" borderId="27" xfId="0" applyFont="1" applyFill="1" applyBorder="1" applyAlignment="1" applyProtection="1">
      <alignment horizontal="center" vertical="center" wrapText="1"/>
      <protection/>
    </xf>
    <xf numFmtId="0" fontId="21" fillId="0" borderId="28" xfId="0" applyFont="1" applyFill="1" applyBorder="1" applyAlignment="1" applyProtection="1">
      <alignment horizontal="center" vertical="center" wrapText="1"/>
      <protection/>
    </xf>
    <xf numFmtId="0" fontId="19" fillId="0" borderId="98" xfId="0" applyFont="1" applyFill="1" applyBorder="1" applyAlignment="1" applyProtection="1">
      <alignment horizontal="center" vertical="center"/>
      <protection/>
    </xf>
    <xf numFmtId="0" fontId="19" fillId="0" borderId="86" xfId="0" applyFont="1" applyFill="1" applyBorder="1" applyAlignment="1" applyProtection="1">
      <alignment horizontal="center" vertical="center"/>
      <protection/>
    </xf>
    <xf numFmtId="0" fontId="19" fillId="0" borderId="37" xfId="0" applyFont="1" applyFill="1" applyBorder="1" applyAlignment="1" applyProtection="1">
      <alignment horizontal="center" vertical="center"/>
      <protection/>
    </xf>
    <xf numFmtId="0" fontId="11" fillId="0" borderId="79" xfId="0" applyFont="1" applyFill="1" applyBorder="1" applyAlignment="1" applyProtection="1">
      <alignment vertical="center" wrapText="1"/>
      <protection/>
    </xf>
    <xf numFmtId="0" fontId="11" fillId="0" borderId="80" xfId="0" applyFont="1" applyFill="1" applyBorder="1" applyAlignment="1" applyProtection="1">
      <alignment vertical="center" wrapText="1"/>
      <protection/>
    </xf>
    <xf numFmtId="0" fontId="19" fillId="0" borderId="99" xfId="0" applyFont="1" applyFill="1" applyBorder="1" applyAlignment="1" applyProtection="1">
      <alignment horizontal="center" vertical="center" wrapText="1"/>
      <protection/>
    </xf>
    <xf numFmtId="0" fontId="19" fillId="0" borderId="100" xfId="0" applyFont="1" applyFill="1" applyBorder="1" applyAlignment="1" applyProtection="1">
      <alignment horizontal="center" vertical="center" wrapText="1"/>
      <protection/>
    </xf>
    <xf numFmtId="0" fontId="19" fillId="0" borderId="40" xfId="0" applyFont="1" applyFill="1" applyBorder="1" applyAlignment="1" applyProtection="1">
      <alignment horizontal="center" vertical="center" wrapText="1"/>
      <protection/>
    </xf>
    <xf numFmtId="0" fontId="19" fillId="0" borderId="86" xfId="0" applyFont="1" applyFill="1" applyBorder="1" applyAlignment="1" applyProtection="1">
      <alignment horizontal="center" vertical="center" wrapText="1"/>
      <protection/>
    </xf>
    <xf numFmtId="0" fontId="19" fillId="0" borderId="98" xfId="0" applyFont="1" applyFill="1" applyBorder="1" applyAlignment="1" applyProtection="1">
      <alignment horizontal="center" vertical="center" wrapText="1"/>
      <protection/>
    </xf>
    <xf numFmtId="0" fontId="19" fillId="0" borderId="37" xfId="0" applyFont="1" applyFill="1" applyBorder="1" applyAlignment="1" applyProtection="1">
      <alignment horizontal="center" vertical="center" wrapText="1"/>
      <protection/>
    </xf>
    <xf numFmtId="0" fontId="21" fillId="0" borderId="26" xfId="0" applyFont="1" applyBorder="1" applyAlignment="1" applyProtection="1">
      <alignment horizontal="center" vertical="center" wrapText="1"/>
      <protection/>
    </xf>
    <xf numFmtId="0" fontId="21" fillId="0" borderId="28" xfId="0" applyFont="1" applyBorder="1" applyAlignment="1" applyProtection="1">
      <alignment horizontal="center" vertical="center" wrapText="1"/>
      <protection/>
    </xf>
    <xf numFmtId="0" fontId="11" fillId="0" borderId="76" xfId="0" applyFont="1" applyFill="1" applyBorder="1" applyAlignment="1" applyProtection="1">
      <alignment vertical="center" wrapText="1"/>
      <protection/>
    </xf>
    <xf numFmtId="0" fontId="11" fillId="0" borderId="77" xfId="0" applyFont="1" applyFill="1" applyBorder="1" applyAlignment="1" applyProtection="1">
      <alignment vertical="center" wrapText="1"/>
      <protection/>
    </xf>
    <xf numFmtId="0" fontId="21" fillId="0" borderId="21" xfId="0" applyFont="1" applyFill="1" applyBorder="1" applyAlignment="1" applyProtection="1">
      <alignment horizontal="center" vertical="center" wrapText="1"/>
      <protection/>
    </xf>
    <xf numFmtId="0" fontId="21" fillId="0" borderId="25" xfId="0" applyFont="1" applyFill="1" applyBorder="1" applyAlignment="1" applyProtection="1">
      <alignment horizontal="center" vertical="center" wrapText="1"/>
      <protection/>
    </xf>
    <xf numFmtId="0" fontId="11" fillId="0" borderId="82" xfId="0" applyFont="1" applyFill="1" applyBorder="1" applyAlignment="1" applyProtection="1">
      <alignment vertical="center" wrapText="1"/>
      <protection/>
    </xf>
    <xf numFmtId="0" fontId="11" fillId="0" borderId="83" xfId="0" applyFont="1" applyFill="1" applyBorder="1" applyAlignment="1" applyProtection="1">
      <alignment vertical="center" wrapText="1"/>
      <protection/>
    </xf>
    <xf numFmtId="0" fontId="21" fillId="0" borderId="15" xfId="0" applyFont="1" applyBorder="1" applyAlignment="1" applyProtection="1">
      <alignment horizontal="center" vertical="center" wrapText="1"/>
      <protection/>
    </xf>
    <xf numFmtId="0" fontId="10" fillId="39" borderId="15" xfId="0" applyFont="1" applyFill="1" applyBorder="1" applyAlignment="1" applyProtection="1">
      <alignment horizontal="center" vertical="center"/>
      <protection/>
    </xf>
    <xf numFmtId="0" fontId="21" fillId="39" borderId="15" xfId="0" applyFont="1" applyFill="1" applyBorder="1" applyAlignment="1" applyProtection="1">
      <alignment horizontal="center" vertical="center"/>
      <protection/>
    </xf>
    <xf numFmtId="0" fontId="21" fillId="0" borderId="27" xfId="0" applyFont="1" applyBorder="1" applyAlignment="1" applyProtection="1">
      <alignment horizontal="center" vertical="center"/>
      <protection/>
    </xf>
    <xf numFmtId="0" fontId="21" fillId="0" borderId="21" xfId="0" applyFont="1" applyBorder="1" applyAlignment="1" applyProtection="1">
      <alignment horizontal="center" vertical="center"/>
      <protection/>
    </xf>
    <xf numFmtId="0" fontId="21" fillId="0" borderId="30" xfId="0" applyFont="1" applyBorder="1" applyAlignment="1" applyProtection="1">
      <alignment horizontal="center" vertical="center"/>
      <protection/>
    </xf>
    <xf numFmtId="0" fontId="21" fillId="0" borderId="25" xfId="0" applyFont="1" applyBorder="1" applyAlignment="1" applyProtection="1">
      <alignment horizontal="center" vertical="center"/>
      <protection/>
    </xf>
    <xf numFmtId="14" fontId="102" fillId="0" borderId="18" xfId="0" applyNumberFormat="1" applyFont="1" applyFill="1" applyBorder="1" applyAlignment="1" applyProtection="1">
      <alignment horizontal="center" vertical="center" wrapText="1"/>
      <protection/>
    </xf>
    <xf numFmtId="0" fontId="102" fillId="0" borderId="18" xfId="0" applyFont="1" applyFill="1" applyBorder="1" applyAlignment="1" applyProtection="1">
      <alignment horizontal="center" vertical="center" wrapText="1"/>
      <protection/>
    </xf>
    <xf numFmtId="0" fontId="85" fillId="0" borderId="0" xfId="44" applyAlignment="1" applyProtection="1">
      <alignment vertical="center"/>
      <protection/>
    </xf>
    <xf numFmtId="0" fontId="117" fillId="0" borderId="0" xfId="0" applyFont="1" applyAlignment="1">
      <alignment horizontal="left" vertical="center"/>
    </xf>
    <xf numFmtId="0" fontId="117" fillId="0" borderId="101" xfId="0" applyFont="1" applyBorder="1" applyAlignment="1" applyProtection="1">
      <alignment horizontal="center" vertical="center" wrapText="1"/>
      <protection/>
    </xf>
    <xf numFmtId="0" fontId="117" fillId="0" borderId="102" xfId="0" applyFont="1" applyBorder="1" applyAlignment="1" applyProtection="1">
      <alignment horizontal="center" vertical="center" wrapText="1"/>
      <protection/>
    </xf>
    <xf numFmtId="0" fontId="117" fillId="0" borderId="103" xfId="0" applyFont="1" applyBorder="1" applyAlignment="1" applyProtection="1">
      <alignment horizontal="center" vertical="top" wrapText="1"/>
      <protection/>
    </xf>
    <xf numFmtId="0" fontId="117" fillId="0" borderId="104" xfId="0" applyFont="1" applyBorder="1" applyAlignment="1" applyProtection="1">
      <alignment horizontal="center" vertical="top" wrapText="1"/>
      <protection/>
    </xf>
    <xf numFmtId="0" fontId="0" fillId="0" borderId="40" xfId="0" applyBorder="1" applyAlignment="1">
      <alignment horizontal="center" vertical="center" shrinkToFit="1"/>
    </xf>
    <xf numFmtId="0" fontId="0" fillId="0" borderId="86" xfId="0" applyBorder="1" applyAlignment="1">
      <alignment horizontal="center" vertical="center" shrinkToFit="1"/>
    </xf>
    <xf numFmtId="0" fontId="0" fillId="0" borderId="37" xfId="0" applyBorder="1" applyAlignment="1">
      <alignment horizontal="center" vertical="center" shrinkToFit="1"/>
    </xf>
    <xf numFmtId="0" fontId="0" fillId="0" borderId="86" xfId="0" applyBorder="1" applyAlignment="1">
      <alignment horizontal="center" vertical="center"/>
    </xf>
    <xf numFmtId="0" fontId="117" fillId="0" borderId="85" xfId="0" applyFont="1" applyFill="1" applyBorder="1" applyAlignment="1" applyProtection="1">
      <alignment horizontal="center" vertical="center" wrapText="1"/>
      <protection/>
    </xf>
    <xf numFmtId="0" fontId="117" fillId="0" borderId="16" xfId="0" applyFont="1" applyFill="1" applyBorder="1" applyAlignment="1" applyProtection="1">
      <alignment horizontal="center" vertical="center" wrapText="1"/>
      <protection/>
    </xf>
    <xf numFmtId="0" fontId="0" fillId="0" borderId="30" xfId="0" applyFont="1" applyBorder="1" applyAlignment="1" applyProtection="1">
      <alignment vertical="center"/>
      <protection/>
    </xf>
    <xf numFmtId="0" fontId="117" fillId="0" borderId="104" xfId="0" applyFont="1" applyBorder="1" applyAlignment="1" applyProtection="1">
      <alignment horizontal="center" vertical="center" wrapText="1"/>
      <protection/>
    </xf>
    <xf numFmtId="0" fontId="117" fillId="0" borderId="46" xfId="0" applyFont="1" applyBorder="1" applyAlignment="1" applyProtection="1">
      <alignment horizontal="center" vertical="center" wrapText="1"/>
      <protection/>
    </xf>
    <xf numFmtId="0" fontId="118" fillId="33" borderId="105" xfId="0" applyFont="1" applyFill="1" applyBorder="1" applyAlignment="1" applyProtection="1">
      <alignment horizontal="center" vertical="center" wrapText="1"/>
      <protection/>
    </xf>
    <xf numFmtId="0" fontId="118" fillId="33" borderId="45" xfId="0" applyFont="1" applyFill="1" applyBorder="1" applyAlignment="1" applyProtection="1">
      <alignment horizontal="center" vertical="center" wrapText="1"/>
      <protection/>
    </xf>
    <xf numFmtId="14" fontId="102" fillId="0" borderId="19" xfId="0" applyNumberFormat="1" applyFont="1" applyFill="1" applyBorder="1" applyAlignment="1" applyProtection="1">
      <alignment horizontal="center" vertical="center" wrapText="1"/>
      <protection/>
    </xf>
    <xf numFmtId="0" fontId="102" fillId="0" borderId="19" xfId="0" applyFont="1" applyFill="1" applyBorder="1" applyAlignment="1" applyProtection="1">
      <alignment horizontal="center" vertical="center" wrapText="1"/>
      <protection/>
    </xf>
    <xf numFmtId="14" fontId="102" fillId="0" borderId="15" xfId="0" applyNumberFormat="1" applyFont="1" applyFill="1" applyBorder="1" applyAlignment="1" applyProtection="1">
      <alignment horizontal="center" vertical="center" wrapText="1"/>
      <protection/>
    </xf>
    <xf numFmtId="0" fontId="102" fillId="0" borderId="15" xfId="0" applyFont="1" applyFill="1" applyBorder="1" applyAlignment="1" applyProtection="1">
      <alignment horizontal="center" vertical="center" wrapText="1"/>
      <protection/>
    </xf>
    <xf numFmtId="0" fontId="0" fillId="0" borderId="40" xfId="0" applyFont="1" applyBorder="1" applyAlignment="1" applyProtection="1">
      <alignment horizontal="center" vertical="center"/>
      <protection/>
    </xf>
    <xf numFmtId="0" fontId="0" fillId="0" borderId="86" xfId="0" applyFont="1" applyBorder="1" applyAlignment="1" applyProtection="1">
      <alignment horizontal="center" vertical="center"/>
      <protection/>
    </xf>
    <xf numFmtId="0" fontId="0" fillId="0" borderId="37" xfId="0" applyFont="1" applyBorder="1" applyAlignment="1" applyProtection="1">
      <alignment horizontal="center" vertical="center"/>
      <protection/>
    </xf>
    <xf numFmtId="0" fontId="117" fillId="0" borderId="43" xfId="0" applyFont="1" applyBorder="1" applyAlignment="1" applyProtection="1">
      <alignment horizontal="center" vertical="center" wrapText="1"/>
      <protection/>
    </xf>
    <xf numFmtId="0" fontId="117" fillId="0" borderId="17" xfId="0" applyFont="1" applyBorder="1" applyAlignment="1" applyProtection="1">
      <alignment horizontal="center" vertical="center" wrapText="1"/>
      <protection/>
    </xf>
    <xf numFmtId="0" fontId="0" fillId="0" borderId="40" xfId="0" applyFont="1" applyBorder="1" applyAlignment="1" applyProtection="1">
      <alignment horizontal="center" vertical="center" shrinkToFit="1"/>
      <protection/>
    </xf>
    <xf numFmtId="0" fontId="0" fillId="0" borderId="86" xfId="0" applyFont="1" applyBorder="1" applyAlignment="1" applyProtection="1">
      <alignment horizontal="center" vertical="center" shrinkToFit="1"/>
      <protection/>
    </xf>
    <xf numFmtId="0" fontId="0" fillId="0" borderId="37" xfId="0" applyFont="1" applyBorder="1" applyAlignment="1" applyProtection="1">
      <alignment horizontal="center" vertical="center" shrinkToFit="1"/>
      <protection/>
    </xf>
    <xf numFmtId="0" fontId="117" fillId="0" borderId="85" xfId="0" applyFont="1" applyBorder="1" applyAlignment="1" applyProtection="1">
      <alignment horizontal="center" vertical="center" wrapText="1"/>
      <protection/>
    </xf>
    <xf numFmtId="0" fontId="117" fillId="0" borderId="16" xfId="0" applyFont="1" applyBorder="1" applyAlignment="1" applyProtection="1">
      <alignment horizontal="center" vertical="center" wrapText="1"/>
      <protection/>
    </xf>
    <xf numFmtId="14" fontId="102" fillId="0" borderId="20" xfId="0" applyNumberFormat="1" applyFont="1" applyFill="1" applyBorder="1" applyAlignment="1" applyProtection="1">
      <alignment horizontal="center" vertical="center" wrapText="1"/>
      <protection/>
    </xf>
    <xf numFmtId="0" fontId="102" fillId="0" borderId="20" xfId="0" applyFont="1" applyFill="1" applyBorder="1" applyAlignment="1" applyProtection="1">
      <alignment horizontal="center"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3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6</xdr:col>
      <xdr:colOff>1181100</xdr:colOff>
      <xdr:row>26</xdr:row>
      <xdr:rowOff>66675</xdr:rowOff>
    </xdr:to>
    <xdr:sp>
      <xdr:nvSpPr>
        <xdr:cNvPr id="1" name="テキスト ボックス 1"/>
        <xdr:cNvSpPr txBox="1">
          <a:spLocks noChangeArrowheads="1"/>
        </xdr:cNvSpPr>
      </xdr:nvSpPr>
      <xdr:spPr>
        <a:xfrm>
          <a:off x="266700" y="3429000"/>
          <a:ext cx="6867525" cy="16097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連携体参加事業者の補助金交付申請額の経費配分額を記載してください。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金交付申請額は経費明細表の（Ｂ）補助対象経費に補助率（１／２又は２／３）を乗じて補助上限額以内の金額になります（小数点以下切捨て）。連携体全体の経費配分表における各事業者の補助金交付申請額の計は、経費明細表の（Ｃ）補助金交付申請額の合計と一致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個者ごとの補助上限額である２，０００万円に加え、２００万円に連携体参加事業者数を乗じて算出した額を上限に連携体内で配分可能です（ただし、連携体参加事業者の各事業者の補助金額は個々に交付されるため、採択後に連携体内で流用することはできません）。さらに、事業遂行に必要な専門家活用をする場合は補助上限額３０万円増額が可能にな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6</xdr:col>
      <xdr:colOff>114300</xdr:colOff>
      <xdr:row>26</xdr:row>
      <xdr:rowOff>57150</xdr:rowOff>
    </xdr:to>
    <xdr:sp>
      <xdr:nvSpPr>
        <xdr:cNvPr id="1" name="テキスト ボックス 1"/>
        <xdr:cNvSpPr txBox="1">
          <a:spLocks noChangeArrowheads="1"/>
        </xdr:cNvSpPr>
      </xdr:nvSpPr>
      <xdr:spPr>
        <a:xfrm>
          <a:off x="266700" y="3429000"/>
          <a:ext cx="6867525" cy="16002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連携体参加事業者の補助金交付申請額の内訳を記載してください。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金交付申請額は経費明細表の（Ｂ）補助対象経費に補助率（１／２又は２／３）を乗じて補助上限額以内の金額になります（小数点以下切捨て）。連携体全体の経費一覧表における各事業者の補助金交付申請額の計は、経費明細表の（Ｃ）補助金交付申請額の合計と一致します。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個者ごとの補助上限額である１，０００万円に加え、事業遂行に必要な専門家活用をする場合は補助上限額３０万円増額が可能になります。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66675</xdr:rowOff>
    </xdr:from>
    <xdr:ext cx="666750" cy="247650"/>
    <xdr:sp>
      <xdr:nvSpPr>
        <xdr:cNvPr id="1" name="テキスト ボックス 16"/>
        <xdr:cNvSpPr txBox="1">
          <a:spLocks noChangeArrowheads="1"/>
        </xdr:cNvSpPr>
      </xdr:nvSpPr>
      <xdr:spPr>
        <a:xfrm>
          <a:off x="457200" y="3867150"/>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2</xdr:col>
      <xdr:colOff>0</xdr:colOff>
      <xdr:row>14</xdr:row>
      <xdr:rowOff>85725</xdr:rowOff>
    </xdr:from>
    <xdr:ext cx="666750" cy="247650"/>
    <xdr:sp>
      <xdr:nvSpPr>
        <xdr:cNvPr id="2" name="テキスト ボックス 14"/>
        <xdr:cNvSpPr txBox="1">
          <a:spLocks noChangeArrowheads="1"/>
        </xdr:cNvSpPr>
      </xdr:nvSpPr>
      <xdr:spPr>
        <a:xfrm>
          <a:off x="457200" y="2886075"/>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oneCellAnchor>
    <xdr:from>
      <xdr:col>2</xdr:col>
      <xdr:colOff>0</xdr:colOff>
      <xdr:row>27</xdr:row>
      <xdr:rowOff>104775</xdr:rowOff>
    </xdr:from>
    <xdr:ext cx="666750" cy="238125"/>
    <xdr:sp>
      <xdr:nvSpPr>
        <xdr:cNvPr id="3" name="テキスト ボックス 36"/>
        <xdr:cNvSpPr txBox="1">
          <a:spLocks noChangeArrowheads="1"/>
        </xdr:cNvSpPr>
      </xdr:nvSpPr>
      <xdr:spPr>
        <a:xfrm>
          <a:off x="457200" y="550545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oneCellAnchor>
    <xdr:from>
      <xdr:col>3</xdr:col>
      <xdr:colOff>895350</xdr:colOff>
      <xdr:row>23</xdr:row>
      <xdr:rowOff>9525</xdr:rowOff>
    </xdr:from>
    <xdr:ext cx="466725" cy="238125"/>
    <xdr:sp>
      <xdr:nvSpPr>
        <xdr:cNvPr id="4" name="テキスト ボックス 24"/>
        <xdr:cNvSpPr txBox="1">
          <a:spLocks noChangeArrowheads="1"/>
        </xdr:cNvSpPr>
      </xdr:nvSpPr>
      <xdr:spPr>
        <a:xfrm>
          <a:off x="2247900" y="4610100"/>
          <a:ext cx="46672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補助率</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35</xdr:row>
      <xdr:rowOff>371475</xdr:rowOff>
    </xdr:from>
    <xdr:to>
      <xdr:col>7</xdr:col>
      <xdr:colOff>609600</xdr:colOff>
      <xdr:row>38</xdr:row>
      <xdr:rowOff>381000</xdr:rowOff>
    </xdr:to>
    <xdr:sp>
      <xdr:nvSpPr>
        <xdr:cNvPr id="1" name="左中かっこ 1"/>
        <xdr:cNvSpPr>
          <a:spLocks/>
        </xdr:cNvSpPr>
      </xdr:nvSpPr>
      <xdr:spPr>
        <a:xfrm>
          <a:off x="7239000" y="12915900"/>
          <a:ext cx="295275" cy="1152525"/>
        </a:xfrm>
        <a:prstGeom prst="leftBrace">
          <a:avLst>
            <a:gd name="adj1" fmla="val -47615"/>
            <a:gd name="adj2" fmla="val 300"/>
          </a:avLst>
        </a:prstGeom>
        <a:noFill/>
        <a:ln w="158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oneCell">
    <xdr:from>
      <xdr:col>20</xdr:col>
      <xdr:colOff>0</xdr:colOff>
      <xdr:row>37</xdr:row>
      <xdr:rowOff>0</xdr:rowOff>
    </xdr:from>
    <xdr:to>
      <xdr:col>20</xdr:col>
      <xdr:colOff>9525</xdr:colOff>
      <xdr:row>37</xdr:row>
      <xdr:rowOff>9525</xdr:rowOff>
    </xdr:to>
    <xdr:pic>
      <xdr:nvPicPr>
        <xdr:cNvPr id="2" name="図 2"/>
        <xdr:cNvPicPr preferRelativeResize="1">
          <a:picLocks noChangeAspect="1"/>
        </xdr:cNvPicPr>
      </xdr:nvPicPr>
      <xdr:blipFill>
        <a:blip r:embed="rId1"/>
        <a:stretch>
          <a:fillRect/>
        </a:stretch>
      </xdr:blipFill>
      <xdr:spPr>
        <a:xfrm>
          <a:off x="24631650" y="13306425"/>
          <a:ext cx="9525" cy="9525"/>
        </a:xfrm>
        <a:prstGeom prst="rect">
          <a:avLst/>
        </a:prstGeom>
        <a:noFill/>
        <a:ln w="9525" cmpd="sng">
          <a:noFill/>
        </a:ln>
      </xdr:spPr>
    </xdr:pic>
    <xdr:clientData/>
  </xdr:twoCellAnchor>
  <xdr:twoCellAnchor editAs="oneCell">
    <xdr:from>
      <xdr:col>20</xdr:col>
      <xdr:colOff>19050</xdr:colOff>
      <xdr:row>37</xdr:row>
      <xdr:rowOff>0</xdr:rowOff>
    </xdr:from>
    <xdr:to>
      <xdr:col>20</xdr:col>
      <xdr:colOff>28575</xdr:colOff>
      <xdr:row>37</xdr:row>
      <xdr:rowOff>9525</xdr:rowOff>
    </xdr:to>
    <xdr:pic>
      <xdr:nvPicPr>
        <xdr:cNvPr id="3" name="図 3"/>
        <xdr:cNvPicPr preferRelativeResize="1">
          <a:picLocks noChangeAspect="1"/>
        </xdr:cNvPicPr>
      </xdr:nvPicPr>
      <xdr:blipFill>
        <a:blip r:embed="rId1"/>
        <a:stretch>
          <a:fillRect/>
        </a:stretch>
      </xdr:blipFill>
      <xdr:spPr>
        <a:xfrm>
          <a:off x="24650700" y="13306425"/>
          <a:ext cx="9525" cy="9525"/>
        </a:xfrm>
        <a:prstGeom prst="rect">
          <a:avLst/>
        </a:prstGeom>
        <a:noFill/>
        <a:ln w="9525" cmpd="sng">
          <a:noFill/>
        </a:ln>
      </xdr:spPr>
    </xdr:pic>
    <xdr:clientData/>
  </xdr:twoCellAnchor>
  <xdr:twoCellAnchor editAs="oneCell">
    <xdr:from>
      <xdr:col>20</xdr:col>
      <xdr:colOff>38100</xdr:colOff>
      <xdr:row>37</xdr:row>
      <xdr:rowOff>0</xdr:rowOff>
    </xdr:from>
    <xdr:to>
      <xdr:col>20</xdr:col>
      <xdr:colOff>47625</xdr:colOff>
      <xdr:row>37</xdr:row>
      <xdr:rowOff>9525</xdr:rowOff>
    </xdr:to>
    <xdr:pic>
      <xdr:nvPicPr>
        <xdr:cNvPr id="4" name="図 4"/>
        <xdr:cNvPicPr preferRelativeResize="1">
          <a:picLocks noChangeAspect="1"/>
        </xdr:cNvPicPr>
      </xdr:nvPicPr>
      <xdr:blipFill>
        <a:blip r:embed="rId1"/>
        <a:stretch>
          <a:fillRect/>
        </a:stretch>
      </xdr:blipFill>
      <xdr:spPr>
        <a:xfrm>
          <a:off x="24669750" y="13306425"/>
          <a:ext cx="9525" cy="9525"/>
        </a:xfrm>
        <a:prstGeom prst="rect">
          <a:avLst/>
        </a:prstGeom>
        <a:noFill/>
        <a:ln w="9525" cmpd="sng">
          <a:noFill/>
        </a:ln>
      </xdr:spPr>
    </xdr:pic>
    <xdr:clientData/>
  </xdr:twoCellAnchor>
  <xdr:twoCellAnchor editAs="oneCell">
    <xdr:from>
      <xdr:col>19</xdr:col>
      <xdr:colOff>0</xdr:colOff>
      <xdr:row>37</xdr:row>
      <xdr:rowOff>0</xdr:rowOff>
    </xdr:from>
    <xdr:to>
      <xdr:col>19</xdr:col>
      <xdr:colOff>9525</xdr:colOff>
      <xdr:row>37</xdr:row>
      <xdr:rowOff>9525</xdr:rowOff>
    </xdr:to>
    <xdr:pic>
      <xdr:nvPicPr>
        <xdr:cNvPr id="5" name="図 2"/>
        <xdr:cNvPicPr preferRelativeResize="1">
          <a:picLocks noChangeAspect="1"/>
        </xdr:cNvPicPr>
      </xdr:nvPicPr>
      <xdr:blipFill>
        <a:blip r:embed="rId1"/>
        <a:stretch>
          <a:fillRect/>
        </a:stretch>
      </xdr:blipFill>
      <xdr:spPr>
        <a:xfrm>
          <a:off x="22469475" y="13306425"/>
          <a:ext cx="9525" cy="9525"/>
        </a:xfrm>
        <a:prstGeom prst="rect">
          <a:avLst/>
        </a:prstGeom>
        <a:noFill/>
        <a:ln w="9525" cmpd="sng">
          <a:noFill/>
        </a:ln>
      </xdr:spPr>
    </xdr:pic>
    <xdr:clientData/>
  </xdr:twoCellAnchor>
  <xdr:twoCellAnchor editAs="oneCell">
    <xdr:from>
      <xdr:col>19</xdr:col>
      <xdr:colOff>19050</xdr:colOff>
      <xdr:row>37</xdr:row>
      <xdr:rowOff>0</xdr:rowOff>
    </xdr:from>
    <xdr:to>
      <xdr:col>19</xdr:col>
      <xdr:colOff>28575</xdr:colOff>
      <xdr:row>37</xdr:row>
      <xdr:rowOff>9525</xdr:rowOff>
    </xdr:to>
    <xdr:pic>
      <xdr:nvPicPr>
        <xdr:cNvPr id="6" name="図 3"/>
        <xdr:cNvPicPr preferRelativeResize="1">
          <a:picLocks noChangeAspect="1"/>
        </xdr:cNvPicPr>
      </xdr:nvPicPr>
      <xdr:blipFill>
        <a:blip r:embed="rId1"/>
        <a:stretch>
          <a:fillRect/>
        </a:stretch>
      </xdr:blipFill>
      <xdr:spPr>
        <a:xfrm>
          <a:off x="22488525" y="13306425"/>
          <a:ext cx="9525" cy="9525"/>
        </a:xfrm>
        <a:prstGeom prst="rect">
          <a:avLst/>
        </a:prstGeom>
        <a:noFill/>
        <a:ln w="9525" cmpd="sng">
          <a:noFill/>
        </a:ln>
      </xdr:spPr>
    </xdr:pic>
    <xdr:clientData/>
  </xdr:twoCellAnchor>
  <xdr:twoCellAnchor editAs="oneCell">
    <xdr:from>
      <xdr:col>19</xdr:col>
      <xdr:colOff>38100</xdr:colOff>
      <xdr:row>37</xdr:row>
      <xdr:rowOff>0</xdr:rowOff>
    </xdr:from>
    <xdr:to>
      <xdr:col>19</xdr:col>
      <xdr:colOff>57150</xdr:colOff>
      <xdr:row>37</xdr:row>
      <xdr:rowOff>9525</xdr:rowOff>
    </xdr:to>
    <xdr:pic>
      <xdr:nvPicPr>
        <xdr:cNvPr id="7" name="図 4"/>
        <xdr:cNvPicPr preferRelativeResize="1">
          <a:picLocks noChangeAspect="1"/>
        </xdr:cNvPicPr>
      </xdr:nvPicPr>
      <xdr:blipFill>
        <a:blip r:embed="rId1"/>
        <a:stretch>
          <a:fillRect/>
        </a:stretch>
      </xdr:blipFill>
      <xdr:spPr>
        <a:xfrm>
          <a:off x="22507575" y="13306425"/>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24179;&#25104;29&#24180;&#24230;2&#27425;&#12305;&#27096;&#24335;&#31532;&#65297;&#12398;&#21029;&#32025;&#12288;&#32076;&#36027;&#25903;&#20986;&#26126;&#32048;&#12539;&#36039;&#37329;&#35519;&#36948;&#20869;&#35379;&#12411;&#12363;&#65288;&#12469;&#12531;&#12503;&#1252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企業間データ活用型（連携体全体の配分表）"/>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s>
    <sheetDataSet>
      <sheetData sheetId="4">
        <row r="52">
          <cell r="Q52" t="str">
            <v>２／３</v>
          </cell>
          <cell r="R52">
            <v>0.6666666666666666</v>
          </cell>
        </row>
        <row r="54">
          <cell r="Q54">
            <v>1000000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20"/>
  <sheetViews>
    <sheetView tabSelected="1" zoomScaleSheetLayoutView="100" zoomScalePageLayoutView="0" workbookViewId="0" topLeftCell="A1">
      <selection activeCell="A1" sqref="A1"/>
    </sheetView>
  </sheetViews>
  <sheetFormatPr defaultColWidth="9.140625" defaultRowHeight="19.5" customHeight="1"/>
  <cols>
    <col min="1" max="1" width="2.57421875" style="0" customWidth="1"/>
    <col min="2" max="2" width="3.7109375" style="0" customWidth="1"/>
    <col min="3" max="3" width="47.8515625" style="0" customWidth="1"/>
  </cols>
  <sheetData>
    <row r="1" spans="2:5" ht="19.5" customHeight="1">
      <c r="B1" s="15" t="s">
        <v>84</v>
      </c>
      <c r="D1" s="12"/>
      <c r="E1" s="12"/>
    </row>
    <row r="2" spans="2:5" ht="19.5" customHeight="1">
      <c r="B2" s="15"/>
      <c r="D2" s="12"/>
      <c r="E2" s="12"/>
    </row>
    <row r="3" spans="2:5" ht="19.5" customHeight="1">
      <c r="B3" t="s">
        <v>86</v>
      </c>
      <c r="C3" s="12"/>
      <c r="D3" s="12"/>
      <c r="E3" s="12"/>
    </row>
    <row r="4" spans="2:3" ht="19.5" customHeight="1" thickBot="1">
      <c r="B4" s="16" t="s">
        <v>27</v>
      </c>
      <c r="C4" s="16" t="s">
        <v>85</v>
      </c>
    </row>
    <row r="5" spans="2:3" ht="19.5" customHeight="1" thickTop="1">
      <c r="B5" s="17">
        <v>1</v>
      </c>
      <c r="C5" s="18" t="s">
        <v>84</v>
      </c>
    </row>
    <row r="6" spans="2:3" s="32" customFormat="1" ht="19.5" customHeight="1">
      <c r="B6" s="33">
        <v>2</v>
      </c>
      <c r="C6" s="19" t="s">
        <v>193</v>
      </c>
    </row>
    <row r="7" spans="2:3" s="32" customFormat="1" ht="19.5" customHeight="1">
      <c r="B7" s="33">
        <v>3</v>
      </c>
      <c r="C7" s="19" t="s">
        <v>191</v>
      </c>
    </row>
    <row r="8" spans="2:3" ht="19.5" customHeight="1">
      <c r="B8" s="33">
        <v>4</v>
      </c>
      <c r="C8" s="19" t="s">
        <v>91</v>
      </c>
    </row>
    <row r="9" spans="2:3" ht="19.5" customHeight="1">
      <c r="B9" s="33">
        <v>5</v>
      </c>
      <c r="C9" s="19" t="s">
        <v>104</v>
      </c>
    </row>
    <row r="10" spans="2:3" ht="19.5" customHeight="1">
      <c r="B10" s="33">
        <v>6</v>
      </c>
      <c r="C10" s="19" t="s">
        <v>220</v>
      </c>
    </row>
    <row r="11" spans="2:3" ht="19.5" customHeight="1">
      <c r="B11" s="33">
        <v>7</v>
      </c>
      <c r="C11" s="19" t="s">
        <v>223</v>
      </c>
    </row>
    <row r="12" spans="2:3" ht="19.5" customHeight="1">
      <c r="B12" s="33">
        <v>8</v>
      </c>
      <c r="C12" s="19" t="s">
        <v>25</v>
      </c>
    </row>
    <row r="13" spans="2:3" ht="19.5" customHeight="1">
      <c r="B13" s="33">
        <v>9</v>
      </c>
      <c r="C13" s="19" t="s">
        <v>70</v>
      </c>
    </row>
    <row r="14" spans="2:3" ht="19.5" customHeight="1">
      <c r="B14" s="33">
        <v>10</v>
      </c>
      <c r="C14" s="19" t="s">
        <v>26</v>
      </c>
    </row>
    <row r="15" spans="2:3" ht="19.5" customHeight="1">
      <c r="B15" s="33">
        <v>11</v>
      </c>
      <c r="C15" s="19" t="s">
        <v>152</v>
      </c>
    </row>
    <row r="16" spans="2:3" ht="19.5" customHeight="1">
      <c r="B16" s="32"/>
      <c r="C16" s="32"/>
    </row>
    <row r="17" spans="2:3" ht="19.5" customHeight="1">
      <c r="B17" s="32"/>
      <c r="C17" s="32"/>
    </row>
    <row r="18" spans="2:3" ht="19.5" customHeight="1">
      <c r="B18" s="32"/>
      <c r="C18" s="32"/>
    </row>
    <row r="19" spans="2:3" ht="19.5" customHeight="1">
      <c r="B19" s="32"/>
      <c r="C19" s="32"/>
    </row>
    <row r="20" spans="2:3" ht="19.5" customHeight="1">
      <c r="B20" s="32"/>
      <c r="C20" s="32"/>
    </row>
  </sheetData>
  <sheetProtection sheet="1" objects="1" scenarios="1"/>
  <hyperlinks>
    <hyperlink ref="C8" location="'基本情報入力（使い方）'!A1" display="基本情報入力（使い方）"/>
    <hyperlink ref="C9" location="経費明細表!A1" display="経費明細表"/>
    <hyperlink ref="C10" location="'機械装置費（単価50万円以上）'!A1" display="機械装置費（単価50万円以上）"/>
    <hyperlink ref="C11" location="'機械装置費（単価50万円未満）'!A1" display="機械装置費（単価50万円未満）"/>
    <hyperlink ref="C12" location="技術導入費!A1" display="技術導入費"/>
    <hyperlink ref="C14" location="運搬費!A1" display="運搬費"/>
    <hyperlink ref="C13" location="専門家経費!A1" display="専門家経費"/>
    <hyperlink ref="C15" location="クラウド利用費!A1" display="クラウド利用費"/>
    <hyperlink ref="C7" location="'連携体全体の経費一覧表（地域経済牽引型）'!A1" display="連携体全体の経費一覧表（地域経済牽引型）"/>
    <hyperlink ref="C6" location="'連携体全体の経費配分表（企業間データ活用型）'!A1" display="連携体全体の経費配分表（企業間データ活用型）"/>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1">
    <tabColor theme="8" tint="0.7999799847602844"/>
    <pageSetUpPr fitToPage="1"/>
  </sheetPr>
  <dimension ref="A1:Q37"/>
  <sheetViews>
    <sheetView showGridLines="0" zoomScaleSheetLayoutView="100" zoomScalePageLayoutView="0" workbookViewId="0" topLeftCell="A1">
      <pane ySplit="3" topLeftCell="A4" activePane="bottomLeft" state="frozen"/>
      <selection pane="topLeft" activeCell="J11" sqref="J11:K11"/>
      <selection pane="bottomLeft" activeCell="A1" sqref="A1"/>
    </sheetView>
  </sheetViews>
  <sheetFormatPr defaultColWidth="9.140625" defaultRowHeight="15"/>
  <cols>
    <col min="1" max="1" width="8.421875" style="174" customWidth="1"/>
    <col min="2" max="4" width="3.7109375" style="174" customWidth="1"/>
    <col min="5" max="5" width="16.421875" style="1" customWidth="1"/>
    <col min="6" max="6" width="25.00390625" style="1" customWidth="1"/>
    <col min="7" max="8" width="9.140625" style="174" customWidth="1"/>
    <col min="9" max="12" width="15.140625" style="174" customWidth="1"/>
    <col min="13" max="13" width="3.8515625" style="172" customWidth="1"/>
    <col min="14" max="14" width="5.28125" style="172" customWidth="1"/>
    <col min="15" max="16384" width="9.00390625" style="174" customWidth="1"/>
  </cols>
  <sheetData>
    <row r="1" spans="1:17" ht="13.5">
      <c r="A1" s="172"/>
      <c r="E1" s="173"/>
      <c r="H1" s="172"/>
      <c r="O1" s="172"/>
      <c r="P1" s="175"/>
      <c r="Q1" s="175"/>
    </row>
    <row r="2" spans="1:17" ht="13.5">
      <c r="A2" s="172"/>
      <c r="B2" s="680" t="s">
        <v>131</v>
      </c>
      <c r="C2" s="680"/>
      <c r="D2" s="680"/>
      <c r="E2" s="173"/>
      <c r="H2" s="172"/>
      <c r="O2" s="172"/>
      <c r="P2" s="175"/>
      <c r="Q2" s="175"/>
    </row>
    <row r="3" spans="1:17" ht="13.5">
      <c r="A3" s="172"/>
      <c r="E3" s="173"/>
      <c r="H3" s="172"/>
      <c r="O3" s="172"/>
      <c r="P3" s="175"/>
      <c r="Q3" s="175"/>
    </row>
    <row r="4" spans="1:6" ht="13.5" customHeight="1">
      <c r="A4" s="681" t="s">
        <v>209</v>
      </c>
      <c r="B4" s="681"/>
      <c r="C4" s="681"/>
      <c r="D4" s="681"/>
      <c r="E4" s="681"/>
      <c r="F4" s="172"/>
    </row>
    <row r="5" spans="1:13" ht="13.5" customHeight="1">
      <c r="A5" s="462"/>
      <c r="B5" s="462"/>
      <c r="C5" s="462"/>
      <c r="D5" s="462"/>
      <c r="E5" s="463"/>
      <c r="F5" s="172"/>
      <c r="M5" s="176"/>
    </row>
    <row r="6" spans="1:13" ht="13.5" customHeight="1">
      <c r="A6" s="462"/>
      <c r="B6" s="464"/>
      <c r="C6" s="465"/>
      <c r="D6" s="462"/>
      <c r="E6" s="463"/>
      <c r="F6" s="701" t="s">
        <v>15</v>
      </c>
      <c r="G6" s="702"/>
      <c r="H6" s="703"/>
      <c r="M6" s="176"/>
    </row>
    <row r="7" spans="1:13" ht="13.5" customHeight="1">
      <c r="A7" s="462"/>
      <c r="B7" s="462"/>
      <c r="C7" s="462"/>
      <c r="D7" s="462"/>
      <c r="E7" s="463"/>
      <c r="F7" s="706" t="s">
        <v>70</v>
      </c>
      <c r="G7" s="707"/>
      <c r="H7" s="708"/>
      <c r="M7" s="176"/>
    </row>
    <row r="8" spans="1:14" ht="13.5" customHeight="1">
      <c r="A8" s="176"/>
      <c r="B8" s="176"/>
      <c r="C8" s="176"/>
      <c r="D8" s="176"/>
      <c r="E8" s="209"/>
      <c r="F8" s="172"/>
      <c r="M8" s="176"/>
      <c r="N8" s="178"/>
    </row>
    <row r="9" spans="1:13" ht="13.5" customHeight="1">
      <c r="A9" s="200"/>
      <c r="F9" s="172"/>
      <c r="I9" s="471" t="s">
        <v>28</v>
      </c>
      <c r="J9" s="692">
        <f>IF('基本情報入力（使い方）'!$C$12="","",'基本情報入力（使い方）'!$C$12)</f>
      </c>
      <c r="K9" s="692"/>
      <c r="L9" s="692"/>
      <c r="M9" s="176"/>
    </row>
    <row r="10" spans="1:14" ht="13.5" customHeight="1" thickBot="1">
      <c r="A10" s="200"/>
      <c r="F10" s="172"/>
      <c r="L10" s="179"/>
      <c r="M10" s="174"/>
      <c r="N10" s="179"/>
    </row>
    <row r="11" spans="1:14" ht="27" customHeight="1">
      <c r="A11" s="682" t="s">
        <v>2</v>
      </c>
      <c r="B11" s="684" t="s">
        <v>3</v>
      </c>
      <c r="C11" s="684"/>
      <c r="D11" s="685"/>
      <c r="E11" s="181" t="s">
        <v>4</v>
      </c>
      <c r="F11" s="181" t="s">
        <v>5</v>
      </c>
      <c r="G11" s="181" t="s">
        <v>6</v>
      </c>
      <c r="H11" s="181" t="s">
        <v>7</v>
      </c>
      <c r="I11" s="181" t="s">
        <v>1</v>
      </c>
      <c r="J11" s="684" t="s">
        <v>218</v>
      </c>
      <c r="K11" s="685"/>
      <c r="L11" s="467" t="s">
        <v>8</v>
      </c>
      <c r="M11" s="693" t="s">
        <v>2</v>
      </c>
      <c r="N11" s="709" t="s">
        <v>32</v>
      </c>
    </row>
    <row r="12" spans="1:14" ht="27" customHeight="1" thickBot="1">
      <c r="A12" s="683"/>
      <c r="B12" s="183" t="s">
        <v>9</v>
      </c>
      <c r="C12" s="183" t="s">
        <v>10</v>
      </c>
      <c r="D12" s="184" t="s">
        <v>11</v>
      </c>
      <c r="E12" s="210"/>
      <c r="F12" s="186"/>
      <c r="G12" s="187"/>
      <c r="H12" s="187"/>
      <c r="I12" s="187" t="s">
        <v>18</v>
      </c>
      <c r="J12" s="187" t="s">
        <v>12</v>
      </c>
      <c r="K12" s="188" t="s">
        <v>17</v>
      </c>
      <c r="L12" s="417" t="s">
        <v>13</v>
      </c>
      <c r="M12" s="694"/>
      <c r="N12" s="710"/>
    </row>
    <row r="13" spans="1:14" ht="46.5" customHeight="1">
      <c r="A13" s="205">
        <v>1</v>
      </c>
      <c r="B13" s="711"/>
      <c r="C13" s="712"/>
      <c r="D13" s="712"/>
      <c r="E13" s="251"/>
      <c r="F13" s="225"/>
      <c r="G13" s="227"/>
      <c r="H13" s="228"/>
      <c r="I13" s="252"/>
      <c r="J13" s="22">
        <f>IF(K13="","",ROUNDDOWN(K13*(1+N13/100),0))</f>
      </c>
      <c r="K13" s="22">
        <f aca="true" t="shared" si="0" ref="K13:K32">IF(OR(I13="",G13=""),"",ROUNDDOWN(I13*G13,0))</f>
      </c>
      <c r="L13" s="468">
        <f>K13</f>
      </c>
      <c r="M13" s="211">
        <v>1</v>
      </c>
      <c r="N13" s="237">
        <v>10</v>
      </c>
    </row>
    <row r="14" spans="1:14" ht="46.5" customHeight="1">
      <c r="A14" s="206">
        <v>2</v>
      </c>
      <c r="B14" s="678"/>
      <c r="C14" s="679"/>
      <c r="D14" s="679"/>
      <c r="E14" s="247"/>
      <c r="F14" s="230"/>
      <c r="G14" s="227"/>
      <c r="H14" s="228"/>
      <c r="I14" s="235"/>
      <c r="J14" s="22">
        <f aca="true" t="shared" si="1" ref="J14:J32">IF(K14="","",ROUNDDOWN(K14*(1+N14/100),0))</f>
      </c>
      <c r="K14" s="22">
        <f t="shared" si="0"/>
      </c>
      <c r="L14" s="468">
        <f aca="true" t="shared" si="2" ref="L14:L32">K14</f>
      </c>
      <c r="M14" s="212">
        <v>2</v>
      </c>
      <c r="N14" s="237">
        <v>10</v>
      </c>
    </row>
    <row r="15" spans="1:14" ht="46.5" customHeight="1">
      <c r="A15" s="206">
        <v>3</v>
      </c>
      <c r="B15" s="678"/>
      <c r="C15" s="679"/>
      <c r="D15" s="679"/>
      <c r="E15" s="247"/>
      <c r="F15" s="230"/>
      <c r="G15" s="227"/>
      <c r="H15" s="228"/>
      <c r="I15" s="235"/>
      <c r="J15" s="22">
        <f t="shared" si="1"/>
      </c>
      <c r="K15" s="22">
        <f t="shared" si="0"/>
      </c>
      <c r="L15" s="469">
        <f t="shared" si="2"/>
      </c>
      <c r="M15" s="211">
        <v>3</v>
      </c>
      <c r="N15" s="237">
        <v>10</v>
      </c>
    </row>
    <row r="16" spans="1:14" ht="46.5" customHeight="1">
      <c r="A16" s="206">
        <v>4</v>
      </c>
      <c r="B16" s="678"/>
      <c r="C16" s="679"/>
      <c r="D16" s="679"/>
      <c r="E16" s="247"/>
      <c r="F16" s="230"/>
      <c r="G16" s="227"/>
      <c r="H16" s="228"/>
      <c r="I16" s="235"/>
      <c r="J16" s="22">
        <f t="shared" si="1"/>
      </c>
      <c r="K16" s="22">
        <f t="shared" si="0"/>
      </c>
      <c r="L16" s="469">
        <f t="shared" si="2"/>
      </c>
      <c r="M16" s="212">
        <v>4</v>
      </c>
      <c r="N16" s="237">
        <v>10</v>
      </c>
    </row>
    <row r="17" spans="1:14" ht="46.5" customHeight="1">
      <c r="A17" s="206">
        <v>5</v>
      </c>
      <c r="B17" s="678"/>
      <c r="C17" s="679"/>
      <c r="D17" s="679"/>
      <c r="E17" s="247"/>
      <c r="F17" s="230"/>
      <c r="G17" s="227"/>
      <c r="H17" s="228"/>
      <c r="I17" s="235"/>
      <c r="J17" s="22">
        <f t="shared" si="1"/>
      </c>
      <c r="K17" s="22">
        <f t="shared" si="0"/>
      </c>
      <c r="L17" s="469">
        <f t="shared" si="2"/>
      </c>
      <c r="M17" s="211">
        <v>5</v>
      </c>
      <c r="N17" s="237">
        <v>10</v>
      </c>
    </row>
    <row r="18" spans="1:14" ht="46.5" customHeight="1">
      <c r="A18" s="206">
        <v>6</v>
      </c>
      <c r="B18" s="678"/>
      <c r="C18" s="679"/>
      <c r="D18" s="679"/>
      <c r="E18" s="247"/>
      <c r="F18" s="230"/>
      <c r="G18" s="227"/>
      <c r="H18" s="228"/>
      <c r="I18" s="235"/>
      <c r="J18" s="22">
        <f t="shared" si="1"/>
      </c>
      <c r="K18" s="22">
        <f t="shared" si="0"/>
      </c>
      <c r="L18" s="469">
        <f t="shared" si="2"/>
      </c>
      <c r="M18" s="212">
        <v>6</v>
      </c>
      <c r="N18" s="237">
        <v>10</v>
      </c>
    </row>
    <row r="19" spans="1:14" ht="46.5" customHeight="1">
      <c r="A19" s="206">
        <v>7</v>
      </c>
      <c r="B19" s="678"/>
      <c r="C19" s="679"/>
      <c r="D19" s="679"/>
      <c r="E19" s="247"/>
      <c r="F19" s="231"/>
      <c r="G19" s="227"/>
      <c r="H19" s="228"/>
      <c r="I19" s="235"/>
      <c r="J19" s="22">
        <f t="shared" si="1"/>
      </c>
      <c r="K19" s="22">
        <f t="shared" si="0"/>
      </c>
      <c r="L19" s="469">
        <f t="shared" si="2"/>
      </c>
      <c r="M19" s="211">
        <v>7</v>
      </c>
      <c r="N19" s="237">
        <v>10</v>
      </c>
    </row>
    <row r="20" spans="1:14" ht="46.5" customHeight="1">
      <c r="A20" s="206">
        <v>8</v>
      </c>
      <c r="B20" s="678"/>
      <c r="C20" s="679"/>
      <c r="D20" s="679"/>
      <c r="E20" s="247"/>
      <c r="F20" s="230"/>
      <c r="G20" s="227"/>
      <c r="H20" s="228"/>
      <c r="I20" s="235"/>
      <c r="J20" s="22">
        <f t="shared" si="1"/>
      </c>
      <c r="K20" s="22">
        <f t="shared" si="0"/>
      </c>
      <c r="L20" s="469">
        <f t="shared" si="2"/>
      </c>
      <c r="M20" s="212">
        <v>8</v>
      </c>
      <c r="N20" s="237">
        <v>10</v>
      </c>
    </row>
    <row r="21" spans="1:14" ht="46.5" customHeight="1">
      <c r="A21" s="206">
        <v>9</v>
      </c>
      <c r="B21" s="678"/>
      <c r="C21" s="679"/>
      <c r="D21" s="679"/>
      <c r="E21" s="247"/>
      <c r="F21" s="230"/>
      <c r="G21" s="227"/>
      <c r="H21" s="228"/>
      <c r="I21" s="235"/>
      <c r="J21" s="22">
        <f t="shared" si="1"/>
      </c>
      <c r="K21" s="22">
        <f t="shared" si="0"/>
      </c>
      <c r="L21" s="469">
        <f t="shared" si="2"/>
      </c>
      <c r="M21" s="211">
        <v>9</v>
      </c>
      <c r="N21" s="237">
        <v>10</v>
      </c>
    </row>
    <row r="22" spans="1:14" ht="46.5" customHeight="1">
      <c r="A22" s="206">
        <v>10</v>
      </c>
      <c r="B22" s="678"/>
      <c r="C22" s="679"/>
      <c r="D22" s="679"/>
      <c r="E22" s="247"/>
      <c r="F22" s="230"/>
      <c r="G22" s="227"/>
      <c r="H22" s="228"/>
      <c r="I22" s="235"/>
      <c r="J22" s="22">
        <f aca="true" t="shared" si="3" ref="J22:J31">IF(K22="","",ROUNDDOWN(K22*(1+N22/100),0))</f>
      </c>
      <c r="K22" s="22">
        <f aca="true" t="shared" si="4" ref="K22:K31">IF(OR(I22="",G22=""),"",ROUNDDOWN(I22*G22,0))</f>
      </c>
      <c r="L22" s="469">
        <f aca="true" t="shared" si="5" ref="L22:L31">K22</f>
      </c>
      <c r="M22" s="211">
        <v>9</v>
      </c>
      <c r="N22" s="237">
        <v>10</v>
      </c>
    </row>
    <row r="23" spans="1:14" ht="46.5" customHeight="1">
      <c r="A23" s="206">
        <v>11</v>
      </c>
      <c r="B23" s="678"/>
      <c r="C23" s="679"/>
      <c r="D23" s="679"/>
      <c r="E23" s="247"/>
      <c r="F23" s="230"/>
      <c r="G23" s="227"/>
      <c r="H23" s="228"/>
      <c r="I23" s="235"/>
      <c r="J23" s="22">
        <f t="shared" si="3"/>
      </c>
      <c r="K23" s="22">
        <f t="shared" si="4"/>
      </c>
      <c r="L23" s="469">
        <f t="shared" si="5"/>
      </c>
      <c r="M23" s="211">
        <v>9</v>
      </c>
      <c r="N23" s="237">
        <v>10</v>
      </c>
    </row>
    <row r="24" spans="1:14" ht="46.5" customHeight="1">
      <c r="A24" s="206">
        <v>12</v>
      </c>
      <c r="B24" s="678"/>
      <c r="C24" s="679"/>
      <c r="D24" s="679"/>
      <c r="E24" s="247"/>
      <c r="F24" s="230"/>
      <c r="G24" s="227"/>
      <c r="H24" s="228"/>
      <c r="I24" s="235"/>
      <c r="J24" s="22">
        <f t="shared" si="3"/>
      </c>
      <c r="K24" s="22">
        <f t="shared" si="4"/>
      </c>
      <c r="L24" s="469">
        <f t="shared" si="5"/>
      </c>
      <c r="M24" s="211">
        <v>9</v>
      </c>
      <c r="N24" s="237">
        <v>10</v>
      </c>
    </row>
    <row r="25" spans="1:14" ht="46.5" customHeight="1">
      <c r="A25" s="206">
        <v>13</v>
      </c>
      <c r="B25" s="678"/>
      <c r="C25" s="679"/>
      <c r="D25" s="679"/>
      <c r="E25" s="247"/>
      <c r="F25" s="230"/>
      <c r="G25" s="227"/>
      <c r="H25" s="228"/>
      <c r="I25" s="235"/>
      <c r="J25" s="22">
        <f t="shared" si="3"/>
      </c>
      <c r="K25" s="22">
        <f t="shared" si="4"/>
      </c>
      <c r="L25" s="469">
        <f t="shared" si="5"/>
      </c>
      <c r="M25" s="211">
        <v>9</v>
      </c>
      <c r="N25" s="237">
        <v>10</v>
      </c>
    </row>
    <row r="26" spans="1:14" ht="46.5" customHeight="1">
      <c r="A26" s="206">
        <v>14</v>
      </c>
      <c r="B26" s="678"/>
      <c r="C26" s="679"/>
      <c r="D26" s="679"/>
      <c r="E26" s="247"/>
      <c r="F26" s="230"/>
      <c r="G26" s="227"/>
      <c r="H26" s="228"/>
      <c r="I26" s="235"/>
      <c r="J26" s="22">
        <f t="shared" si="3"/>
      </c>
      <c r="K26" s="22">
        <f t="shared" si="4"/>
      </c>
      <c r="L26" s="469">
        <f t="shared" si="5"/>
      </c>
      <c r="M26" s="211">
        <v>9</v>
      </c>
      <c r="N26" s="237">
        <v>10</v>
      </c>
    </row>
    <row r="27" spans="1:14" ht="46.5" customHeight="1">
      <c r="A27" s="206">
        <v>15</v>
      </c>
      <c r="B27" s="678"/>
      <c r="C27" s="679"/>
      <c r="D27" s="679"/>
      <c r="E27" s="247"/>
      <c r="F27" s="230"/>
      <c r="G27" s="227"/>
      <c r="H27" s="228"/>
      <c r="I27" s="235"/>
      <c r="J27" s="22">
        <f t="shared" si="3"/>
      </c>
      <c r="K27" s="22">
        <f t="shared" si="4"/>
      </c>
      <c r="L27" s="469">
        <f t="shared" si="5"/>
      </c>
      <c r="M27" s="211">
        <v>9</v>
      </c>
      <c r="N27" s="237">
        <v>10</v>
      </c>
    </row>
    <row r="28" spans="1:14" ht="46.5" customHeight="1">
      <c r="A28" s="206">
        <v>16</v>
      </c>
      <c r="B28" s="678"/>
      <c r="C28" s="679"/>
      <c r="D28" s="679"/>
      <c r="E28" s="247"/>
      <c r="F28" s="230"/>
      <c r="G28" s="227"/>
      <c r="H28" s="228"/>
      <c r="I28" s="235"/>
      <c r="J28" s="22">
        <f t="shared" si="3"/>
      </c>
      <c r="K28" s="22">
        <f t="shared" si="4"/>
      </c>
      <c r="L28" s="469">
        <f t="shared" si="5"/>
      </c>
      <c r="M28" s="211">
        <v>9</v>
      </c>
      <c r="N28" s="237">
        <v>10</v>
      </c>
    </row>
    <row r="29" spans="1:14" ht="46.5" customHeight="1">
      <c r="A29" s="206">
        <v>17</v>
      </c>
      <c r="B29" s="678"/>
      <c r="C29" s="679"/>
      <c r="D29" s="679"/>
      <c r="E29" s="247"/>
      <c r="F29" s="230"/>
      <c r="G29" s="227"/>
      <c r="H29" s="228"/>
      <c r="I29" s="235"/>
      <c r="J29" s="22">
        <f t="shared" si="3"/>
      </c>
      <c r="K29" s="22">
        <f t="shared" si="4"/>
      </c>
      <c r="L29" s="469">
        <f t="shared" si="5"/>
      </c>
      <c r="M29" s="211">
        <v>9</v>
      </c>
      <c r="N29" s="237">
        <v>10</v>
      </c>
    </row>
    <row r="30" spans="1:14" ht="46.5" customHeight="1">
      <c r="A30" s="206">
        <v>18</v>
      </c>
      <c r="B30" s="678"/>
      <c r="C30" s="679"/>
      <c r="D30" s="679"/>
      <c r="E30" s="247"/>
      <c r="F30" s="230"/>
      <c r="G30" s="227"/>
      <c r="H30" s="228"/>
      <c r="I30" s="235"/>
      <c r="J30" s="22">
        <f t="shared" si="3"/>
      </c>
      <c r="K30" s="22">
        <f t="shared" si="4"/>
      </c>
      <c r="L30" s="469">
        <f t="shared" si="5"/>
      </c>
      <c r="M30" s="211">
        <v>9</v>
      </c>
      <c r="N30" s="237">
        <v>10</v>
      </c>
    </row>
    <row r="31" spans="1:14" ht="46.5" customHeight="1">
      <c r="A31" s="206">
        <v>19</v>
      </c>
      <c r="B31" s="678"/>
      <c r="C31" s="679"/>
      <c r="D31" s="679"/>
      <c r="E31" s="247"/>
      <c r="F31" s="230"/>
      <c r="G31" s="227"/>
      <c r="H31" s="228"/>
      <c r="I31" s="235"/>
      <c r="J31" s="22">
        <f t="shared" si="3"/>
      </c>
      <c r="K31" s="22">
        <f t="shared" si="4"/>
      </c>
      <c r="L31" s="469">
        <f t="shared" si="5"/>
      </c>
      <c r="M31" s="211">
        <v>9</v>
      </c>
      <c r="N31" s="237">
        <v>10</v>
      </c>
    </row>
    <row r="32" spans="1:14" ht="46.5" customHeight="1" thickBot="1">
      <c r="A32" s="208">
        <v>20</v>
      </c>
      <c r="B32" s="697"/>
      <c r="C32" s="698"/>
      <c r="D32" s="698"/>
      <c r="E32" s="248"/>
      <c r="F32" s="232"/>
      <c r="G32" s="233"/>
      <c r="H32" s="234"/>
      <c r="I32" s="236"/>
      <c r="J32" s="24">
        <f t="shared" si="1"/>
      </c>
      <c r="K32" s="24">
        <f t="shared" si="0"/>
      </c>
      <c r="L32" s="470">
        <f t="shared" si="2"/>
      </c>
      <c r="M32" s="213">
        <v>10</v>
      </c>
      <c r="N32" s="238">
        <v>10</v>
      </c>
    </row>
    <row r="33" spans="1:13" ht="46.5" customHeight="1" thickBot="1">
      <c r="A33" s="695" t="s">
        <v>14</v>
      </c>
      <c r="B33" s="696"/>
      <c r="C33" s="696"/>
      <c r="D33" s="696"/>
      <c r="E33" s="696"/>
      <c r="F33" s="696"/>
      <c r="G33" s="696"/>
      <c r="H33" s="696"/>
      <c r="I33" s="194"/>
      <c r="J33" s="21">
        <f>SUM(J13:J32)</f>
        <v>0</v>
      </c>
      <c r="K33" s="21">
        <f>SUM(K13:K32)</f>
        <v>0</v>
      </c>
      <c r="L33" s="20">
        <f>SUM(L13:L32)</f>
        <v>0</v>
      </c>
      <c r="M33" s="195"/>
    </row>
    <row r="34" spans="1:13" ht="18" customHeight="1">
      <c r="A34" s="466" t="s">
        <v>210</v>
      </c>
      <c r="B34" s="466"/>
      <c r="C34" s="466"/>
      <c r="K34" s="197"/>
      <c r="L34" s="198"/>
      <c r="M34" s="176"/>
    </row>
    <row r="35" spans="1:13" ht="18" customHeight="1">
      <c r="A35" s="466" t="s">
        <v>211</v>
      </c>
      <c r="B35" s="466"/>
      <c r="C35" s="466"/>
      <c r="D35" s="200"/>
      <c r="M35" s="176"/>
    </row>
    <row r="36" spans="1:3" ht="18" customHeight="1">
      <c r="A36" s="466" t="s">
        <v>212</v>
      </c>
      <c r="B36" s="466"/>
      <c r="C36" s="466"/>
    </row>
    <row r="37" spans="1:3" ht="18" customHeight="1">
      <c r="A37" s="466" t="s">
        <v>213</v>
      </c>
      <c r="B37" s="466"/>
      <c r="C37" s="466"/>
    </row>
  </sheetData>
  <sheetProtection sheet="1" objects="1" scenarios="1"/>
  <mergeCells count="31">
    <mergeCell ref="B29:D29"/>
    <mergeCell ref="B26:D26"/>
    <mergeCell ref="B13:D13"/>
    <mergeCell ref="B14:D14"/>
    <mergeCell ref="B15:D15"/>
    <mergeCell ref="B16:D16"/>
    <mergeCell ref="B32:D32"/>
    <mergeCell ref="B30:D30"/>
    <mergeCell ref="B28:D28"/>
    <mergeCell ref="B17:D17"/>
    <mergeCell ref="B23:D23"/>
    <mergeCell ref="B24:D24"/>
    <mergeCell ref="B22:D22"/>
    <mergeCell ref="B27:D27"/>
    <mergeCell ref="B25:D25"/>
    <mergeCell ref="B2:D2"/>
    <mergeCell ref="A33:H33"/>
    <mergeCell ref="B31:D31"/>
    <mergeCell ref="B19:D19"/>
    <mergeCell ref="B20:D20"/>
    <mergeCell ref="B21:D21"/>
    <mergeCell ref="N11:N12"/>
    <mergeCell ref="B18:D18"/>
    <mergeCell ref="A4:E4"/>
    <mergeCell ref="A11:A12"/>
    <mergeCell ref="B11:D11"/>
    <mergeCell ref="J11:K11"/>
    <mergeCell ref="M11:M12"/>
    <mergeCell ref="F6:H6"/>
    <mergeCell ref="F7:H7"/>
    <mergeCell ref="J9:L9"/>
  </mergeCells>
  <dataValidations count="2">
    <dataValidation allowBlank="1" showInputMessage="1" showErrorMessage="1" imeMode="hiragana" sqref="J9"/>
    <dataValidation allowBlank="1" showInputMessage="1" showErrorMessage="1" imeMode="halfAlpha" sqref="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11.xml><?xml version="1.0" encoding="utf-8"?>
<worksheet xmlns="http://schemas.openxmlformats.org/spreadsheetml/2006/main" xmlns:r="http://schemas.openxmlformats.org/officeDocument/2006/relationships">
  <sheetPr codeName="Sheet9">
    <tabColor theme="8" tint="0.7999799847602844"/>
    <pageSetUpPr fitToPage="1"/>
  </sheetPr>
  <dimension ref="A1:Q37"/>
  <sheetViews>
    <sheetView showGridLines="0" zoomScaleSheetLayoutView="100" zoomScalePageLayoutView="0" workbookViewId="0" topLeftCell="A1">
      <pane ySplit="3" topLeftCell="A4" activePane="bottomLeft" state="frozen"/>
      <selection pane="topLeft" activeCell="J11" sqref="J11:K11"/>
      <selection pane="bottomLeft" activeCell="A1" sqref="A1"/>
    </sheetView>
  </sheetViews>
  <sheetFormatPr defaultColWidth="9.140625" defaultRowHeight="15"/>
  <cols>
    <col min="1" max="1" width="8.421875" style="174" customWidth="1"/>
    <col min="2" max="4" width="3.7109375" style="174" customWidth="1"/>
    <col min="5" max="5" width="16.421875" style="1" customWidth="1"/>
    <col min="6" max="6" width="25.00390625" style="1" customWidth="1"/>
    <col min="7" max="8" width="9.140625" style="174" customWidth="1"/>
    <col min="9" max="12" width="15.140625" style="174" customWidth="1"/>
    <col min="13" max="13" width="3.8515625" style="172" customWidth="1"/>
    <col min="14" max="14" width="5.28125" style="172" customWidth="1"/>
    <col min="15" max="16384" width="9.00390625" style="174" customWidth="1"/>
  </cols>
  <sheetData>
    <row r="1" spans="1:17" ht="13.5">
      <c r="A1" s="172"/>
      <c r="E1" s="173"/>
      <c r="H1" s="172"/>
      <c r="O1" s="172"/>
      <c r="P1" s="175"/>
      <c r="Q1" s="175"/>
    </row>
    <row r="2" spans="1:17" ht="13.5">
      <c r="A2" s="172"/>
      <c r="B2" s="680" t="s">
        <v>131</v>
      </c>
      <c r="C2" s="680"/>
      <c r="D2" s="680"/>
      <c r="E2" s="173"/>
      <c r="H2" s="172"/>
      <c r="O2" s="172"/>
      <c r="P2" s="175"/>
      <c r="Q2" s="175"/>
    </row>
    <row r="3" spans="1:17" ht="13.5">
      <c r="A3" s="172"/>
      <c r="E3" s="173"/>
      <c r="H3" s="172"/>
      <c r="O3" s="172"/>
      <c r="P3" s="175"/>
      <c r="Q3" s="175"/>
    </row>
    <row r="4" spans="1:6" ht="13.5" customHeight="1">
      <c r="A4" s="681" t="s">
        <v>209</v>
      </c>
      <c r="B4" s="681"/>
      <c r="C4" s="681"/>
      <c r="D4" s="681"/>
      <c r="E4" s="681"/>
      <c r="F4" s="172"/>
    </row>
    <row r="5" spans="1:13" ht="13.5" customHeight="1">
      <c r="A5" s="462"/>
      <c r="B5" s="462"/>
      <c r="C5" s="462"/>
      <c r="D5" s="462"/>
      <c r="E5" s="463"/>
      <c r="F5" s="172"/>
      <c r="M5" s="176"/>
    </row>
    <row r="6" spans="1:13" ht="13.5" customHeight="1">
      <c r="A6" s="462"/>
      <c r="B6" s="464"/>
      <c r="C6" s="465"/>
      <c r="D6" s="462"/>
      <c r="E6" s="463"/>
      <c r="F6" s="701" t="s">
        <v>15</v>
      </c>
      <c r="G6" s="702"/>
      <c r="H6" s="703"/>
      <c r="M6" s="176"/>
    </row>
    <row r="7" spans="1:13" ht="13.5" customHeight="1">
      <c r="A7" s="462"/>
      <c r="B7" s="462"/>
      <c r="C7" s="462"/>
      <c r="D7" s="462"/>
      <c r="E7" s="463"/>
      <c r="F7" s="706" t="s">
        <v>26</v>
      </c>
      <c r="G7" s="707"/>
      <c r="H7" s="708"/>
      <c r="M7" s="176"/>
    </row>
    <row r="8" spans="1:14" ht="13.5" customHeight="1">
      <c r="A8" s="176"/>
      <c r="B8" s="176"/>
      <c r="C8" s="176"/>
      <c r="D8" s="176"/>
      <c r="E8" s="209"/>
      <c r="F8" s="172"/>
      <c r="M8" s="176"/>
      <c r="N8" s="178"/>
    </row>
    <row r="9" spans="1:13" ht="13.5" customHeight="1">
      <c r="A9" s="200"/>
      <c r="F9" s="172"/>
      <c r="I9" s="471" t="s">
        <v>28</v>
      </c>
      <c r="J9" s="692">
        <f>IF('基本情報入力（使い方）'!$C$12="","",'基本情報入力（使い方）'!$C$12)</f>
      </c>
      <c r="K9" s="692"/>
      <c r="L9" s="692"/>
      <c r="M9" s="176"/>
    </row>
    <row r="10" spans="1:14" ht="13.5" customHeight="1" thickBot="1">
      <c r="A10" s="200"/>
      <c r="F10" s="172"/>
      <c r="L10" s="179"/>
      <c r="M10" s="174"/>
      <c r="N10" s="179"/>
    </row>
    <row r="11" spans="1:14" ht="27" customHeight="1">
      <c r="A11" s="682" t="s">
        <v>2</v>
      </c>
      <c r="B11" s="684" t="s">
        <v>3</v>
      </c>
      <c r="C11" s="684"/>
      <c r="D11" s="685"/>
      <c r="E11" s="181" t="s">
        <v>4</v>
      </c>
      <c r="F11" s="181" t="s">
        <v>5</v>
      </c>
      <c r="G11" s="181" t="s">
        <v>6</v>
      </c>
      <c r="H11" s="181" t="s">
        <v>7</v>
      </c>
      <c r="I11" s="181" t="s">
        <v>1</v>
      </c>
      <c r="J11" s="684" t="s">
        <v>218</v>
      </c>
      <c r="K11" s="685"/>
      <c r="L11" s="467" t="s">
        <v>8</v>
      </c>
      <c r="M11" s="693" t="s">
        <v>2</v>
      </c>
      <c r="N11" s="709" t="s">
        <v>32</v>
      </c>
    </row>
    <row r="12" spans="1:14" ht="27" customHeight="1" thickBot="1">
      <c r="A12" s="683"/>
      <c r="B12" s="183" t="s">
        <v>9</v>
      </c>
      <c r="C12" s="183" t="s">
        <v>10</v>
      </c>
      <c r="D12" s="184" t="s">
        <v>11</v>
      </c>
      <c r="E12" s="210"/>
      <c r="F12" s="186"/>
      <c r="G12" s="187"/>
      <c r="H12" s="187"/>
      <c r="I12" s="187" t="s">
        <v>18</v>
      </c>
      <c r="J12" s="187" t="s">
        <v>12</v>
      </c>
      <c r="K12" s="188" t="s">
        <v>17</v>
      </c>
      <c r="L12" s="417" t="s">
        <v>13</v>
      </c>
      <c r="M12" s="694"/>
      <c r="N12" s="710"/>
    </row>
    <row r="13" spans="1:14" ht="46.5" customHeight="1">
      <c r="A13" s="205">
        <v>1</v>
      </c>
      <c r="B13" s="711"/>
      <c r="C13" s="712"/>
      <c r="D13" s="712"/>
      <c r="E13" s="251"/>
      <c r="F13" s="226"/>
      <c r="G13" s="227"/>
      <c r="H13" s="228"/>
      <c r="I13" s="252"/>
      <c r="J13" s="22">
        <f>IF(K13="","",ROUNDDOWN(K13*(1+N13/100),0))</f>
      </c>
      <c r="K13" s="22">
        <f aca="true" t="shared" si="0" ref="K13:K32">IF(OR(I13="",G13=""),"",ROUNDDOWN(I13*G13,0))</f>
      </c>
      <c r="L13" s="468">
        <f>K13</f>
      </c>
      <c r="M13" s="211">
        <v>1</v>
      </c>
      <c r="N13" s="237">
        <v>10</v>
      </c>
    </row>
    <row r="14" spans="1:14" ht="46.5" customHeight="1">
      <c r="A14" s="206">
        <v>2</v>
      </c>
      <c r="B14" s="678"/>
      <c r="C14" s="679"/>
      <c r="D14" s="679"/>
      <c r="E14" s="247"/>
      <c r="F14" s="230"/>
      <c r="G14" s="227"/>
      <c r="H14" s="228"/>
      <c r="I14" s="235"/>
      <c r="J14" s="22">
        <f aca="true" t="shared" si="1" ref="J14:J32">IF(K14="","",ROUNDDOWN(K14*(1+N14/100),0))</f>
      </c>
      <c r="K14" s="22">
        <f t="shared" si="0"/>
      </c>
      <c r="L14" s="468">
        <f aca="true" t="shared" si="2" ref="L14:L32">K14</f>
      </c>
      <c r="M14" s="212">
        <v>2</v>
      </c>
      <c r="N14" s="237">
        <v>10</v>
      </c>
    </row>
    <row r="15" spans="1:14" ht="46.5" customHeight="1">
      <c r="A15" s="206">
        <v>3</v>
      </c>
      <c r="B15" s="678"/>
      <c r="C15" s="679"/>
      <c r="D15" s="679"/>
      <c r="E15" s="247"/>
      <c r="F15" s="230"/>
      <c r="G15" s="227"/>
      <c r="H15" s="228"/>
      <c r="I15" s="235"/>
      <c r="J15" s="22">
        <f t="shared" si="1"/>
      </c>
      <c r="K15" s="22">
        <f t="shared" si="0"/>
      </c>
      <c r="L15" s="469">
        <f t="shared" si="2"/>
      </c>
      <c r="M15" s="211">
        <v>3</v>
      </c>
      <c r="N15" s="237">
        <v>10</v>
      </c>
    </row>
    <row r="16" spans="1:14" ht="46.5" customHeight="1">
      <c r="A16" s="206">
        <v>4</v>
      </c>
      <c r="B16" s="678"/>
      <c r="C16" s="679"/>
      <c r="D16" s="679"/>
      <c r="E16" s="247"/>
      <c r="F16" s="230"/>
      <c r="G16" s="227"/>
      <c r="H16" s="228"/>
      <c r="I16" s="235"/>
      <c r="J16" s="22">
        <f t="shared" si="1"/>
      </c>
      <c r="K16" s="22">
        <f t="shared" si="0"/>
      </c>
      <c r="L16" s="469">
        <f t="shared" si="2"/>
      </c>
      <c r="M16" s="212">
        <v>4</v>
      </c>
      <c r="N16" s="237">
        <v>10</v>
      </c>
    </row>
    <row r="17" spans="1:14" ht="46.5" customHeight="1">
      <c r="A17" s="206">
        <v>5</v>
      </c>
      <c r="B17" s="678"/>
      <c r="C17" s="679"/>
      <c r="D17" s="679"/>
      <c r="E17" s="247"/>
      <c r="F17" s="230"/>
      <c r="G17" s="227"/>
      <c r="H17" s="228"/>
      <c r="I17" s="235"/>
      <c r="J17" s="22">
        <f t="shared" si="1"/>
      </c>
      <c r="K17" s="22">
        <f t="shared" si="0"/>
      </c>
      <c r="L17" s="469">
        <f t="shared" si="2"/>
      </c>
      <c r="M17" s="211">
        <v>5</v>
      </c>
      <c r="N17" s="237">
        <v>10</v>
      </c>
    </row>
    <row r="18" spans="1:14" ht="46.5" customHeight="1">
      <c r="A18" s="206">
        <v>6</v>
      </c>
      <c r="B18" s="678"/>
      <c r="C18" s="679"/>
      <c r="D18" s="679"/>
      <c r="E18" s="247"/>
      <c r="F18" s="230"/>
      <c r="G18" s="227"/>
      <c r="H18" s="228"/>
      <c r="I18" s="235"/>
      <c r="J18" s="22">
        <f t="shared" si="1"/>
      </c>
      <c r="K18" s="22">
        <f t="shared" si="0"/>
      </c>
      <c r="L18" s="469">
        <f t="shared" si="2"/>
      </c>
      <c r="M18" s="212">
        <v>6</v>
      </c>
      <c r="N18" s="237">
        <v>10</v>
      </c>
    </row>
    <row r="19" spans="1:14" ht="46.5" customHeight="1">
      <c r="A19" s="206">
        <v>7</v>
      </c>
      <c r="B19" s="678"/>
      <c r="C19" s="679"/>
      <c r="D19" s="679"/>
      <c r="E19" s="247"/>
      <c r="F19" s="231"/>
      <c r="G19" s="227"/>
      <c r="H19" s="228"/>
      <c r="I19" s="235"/>
      <c r="J19" s="22">
        <f t="shared" si="1"/>
      </c>
      <c r="K19" s="22">
        <f t="shared" si="0"/>
      </c>
      <c r="L19" s="469">
        <f t="shared" si="2"/>
      </c>
      <c r="M19" s="211">
        <v>7</v>
      </c>
      <c r="N19" s="237">
        <v>10</v>
      </c>
    </row>
    <row r="20" spans="1:14" ht="46.5" customHeight="1">
      <c r="A20" s="206">
        <v>8</v>
      </c>
      <c r="B20" s="678"/>
      <c r="C20" s="679"/>
      <c r="D20" s="679"/>
      <c r="E20" s="247"/>
      <c r="F20" s="230"/>
      <c r="G20" s="227"/>
      <c r="H20" s="228"/>
      <c r="I20" s="235"/>
      <c r="J20" s="22">
        <f t="shared" si="1"/>
      </c>
      <c r="K20" s="22">
        <f t="shared" si="0"/>
      </c>
      <c r="L20" s="469">
        <f t="shared" si="2"/>
      </c>
      <c r="M20" s="212">
        <v>8</v>
      </c>
      <c r="N20" s="237">
        <v>10</v>
      </c>
    </row>
    <row r="21" spans="1:14" ht="46.5" customHeight="1">
      <c r="A21" s="206">
        <v>9</v>
      </c>
      <c r="B21" s="678"/>
      <c r="C21" s="679"/>
      <c r="D21" s="679"/>
      <c r="E21" s="247"/>
      <c r="F21" s="230"/>
      <c r="G21" s="227"/>
      <c r="H21" s="228"/>
      <c r="I21" s="235"/>
      <c r="J21" s="22">
        <f t="shared" si="1"/>
      </c>
      <c r="K21" s="22">
        <f t="shared" si="0"/>
      </c>
      <c r="L21" s="469">
        <f t="shared" si="2"/>
      </c>
      <c r="M21" s="211">
        <v>9</v>
      </c>
      <c r="N21" s="237">
        <v>10</v>
      </c>
    </row>
    <row r="22" spans="1:14" ht="46.5" customHeight="1">
      <c r="A22" s="206">
        <v>10</v>
      </c>
      <c r="B22" s="678"/>
      <c r="C22" s="679"/>
      <c r="D22" s="679"/>
      <c r="E22" s="247"/>
      <c r="F22" s="230"/>
      <c r="G22" s="227"/>
      <c r="H22" s="228"/>
      <c r="I22" s="235"/>
      <c r="J22" s="22">
        <f aca="true" t="shared" si="3" ref="J22:J31">IF(K22="","",ROUNDDOWN(K22*(1+N22/100),0))</f>
      </c>
      <c r="K22" s="22">
        <f aca="true" t="shared" si="4" ref="K22:K31">IF(OR(I22="",G22=""),"",ROUNDDOWN(I22*G22,0))</f>
      </c>
      <c r="L22" s="469">
        <f aca="true" t="shared" si="5" ref="L22:L31">K22</f>
      </c>
      <c r="M22" s="211">
        <v>9</v>
      </c>
      <c r="N22" s="237">
        <v>10</v>
      </c>
    </row>
    <row r="23" spans="1:14" ht="46.5" customHeight="1">
      <c r="A23" s="206">
        <v>11</v>
      </c>
      <c r="B23" s="678"/>
      <c r="C23" s="679"/>
      <c r="D23" s="679"/>
      <c r="E23" s="247"/>
      <c r="F23" s="230"/>
      <c r="G23" s="227"/>
      <c r="H23" s="228"/>
      <c r="I23" s="235"/>
      <c r="J23" s="22">
        <f t="shared" si="3"/>
      </c>
      <c r="K23" s="22">
        <f t="shared" si="4"/>
      </c>
      <c r="L23" s="469">
        <f t="shared" si="5"/>
      </c>
      <c r="M23" s="211">
        <v>9</v>
      </c>
      <c r="N23" s="237">
        <v>10</v>
      </c>
    </row>
    <row r="24" spans="1:14" ht="46.5" customHeight="1">
      <c r="A24" s="206">
        <v>12</v>
      </c>
      <c r="B24" s="678"/>
      <c r="C24" s="679"/>
      <c r="D24" s="679"/>
      <c r="E24" s="247"/>
      <c r="F24" s="230"/>
      <c r="G24" s="227"/>
      <c r="H24" s="228"/>
      <c r="I24" s="235"/>
      <c r="J24" s="22">
        <f t="shared" si="3"/>
      </c>
      <c r="K24" s="22">
        <f t="shared" si="4"/>
      </c>
      <c r="L24" s="469">
        <f t="shared" si="5"/>
      </c>
      <c r="M24" s="211">
        <v>9</v>
      </c>
      <c r="N24" s="237">
        <v>10</v>
      </c>
    </row>
    <row r="25" spans="1:14" ht="46.5" customHeight="1">
      <c r="A25" s="206">
        <v>13</v>
      </c>
      <c r="B25" s="678"/>
      <c r="C25" s="679"/>
      <c r="D25" s="679"/>
      <c r="E25" s="247"/>
      <c r="F25" s="230"/>
      <c r="G25" s="227"/>
      <c r="H25" s="228"/>
      <c r="I25" s="235"/>
      <c r="J25" s="22">
        <f t="shared" si="3"/>
      </c>
      <c r="K25" s="22">
        <f t="shared" si="4"/>
      </c>
      <c r="L25" s="469">
        <f t="shared" si="5"/>
      </c>
      <c r="M25" s="211">
        <v>9</v>
      </c>
      <c r="N25" s="237">
        <v>10</v>
      </c>
    </row>
    <row r="26" spans="1:14" ht="46.5" customHeight="1">
      <c r="A26" s="206">
        <v>14</v>
      </c>
      <c r="B26" s="678"/>
      <c r="C26" s="679"/>
      <c r="D26" s="679"/>
      <c r="E26" s="247"/>
      <c r="F26" s="230"/>
      <c r="G26" s="227"/>
      <c r="H26" s="228"/>
      <c r="I26" s="235"/>
      <c r="J26" s="22">
        <f t="shared" si="3"/>
      </c>
      <c r="K26" s="22">
        <f t="shared" si="4"/>
      </c>
      <c r="L26" s="469">
        <f t="shared" si="5"/>
      </c>
      <c r="M26" s="211">
        <v>9</v>
      </c>
      <c r="N26" s="237">
        <v>10</v>
      </c>
    </row>
    <row r="27" spans="1:14" ht="46.5" customHeight="1">
      <c r="A27" s="206">
        <v>15</v>
      </c>
      <c r="B27" s="678"/>
      <c r="C27" s="679"/>
      <c r="D27" s="679"/>
      <c r="E27" s="247"/>
      <c r="F27" s="230"/>
      <c r="G27" s="227"/>
      <c r="H27" s="228"/>
      <c r="I27" s="235"/>
      <c r="J27" s="22">
        <f t="shared" si="3"/>
      </c>
      <c r="K27" s="22">
        <f t="shared" si="4"/>
      </c>
      <c r="L27" s="469">
        <f t="shared" si="5"/>
      </c>
      <c r="M27" s="211">
        <v>9</v>
      </c>
      <c r="N27" s="237">
        <v>10</v>
      </c>
    </row>
    <row r="28" spans="1:14" ht="46.5" customHeight="1">
      <c r="A28" s="206">
        <v>16</v>
      </c>
      <c r="B28" s="678"/>
      <c r="C28" s="679"/>
      <c r="D28" s="679"/>
      <c r="E28" s="247"/>
      <c r="F28" s="230"/>
      <c r="G28" s="227"/>
      <c r="H28" s="228"/>
      <c r="I28" s="235"/>
      <c r="J28" s="22">
        <f t="shared" si="3"/>
      </c>
      <c r="K28" s="22">
        <f t="shared" si="4"/>
      </c>
      <c r="L28" s="469">
        <f t="shared" si="5"/>
      </c>
      <c r="M28" s="211">
        <v>9</v>
      </c>
      <c r="N28" s="237">
        <v>10</v>
      </c>
    </row>
    <row r="29" spans="1:14" ht="46.5" customHeight="1">
      <c r="A29" s="206">
        <v>17</v>
      </c>
      <c r="B29" s="678"/>
      <c r="C29" s="679"/>
      <c r="D29" s="679"/>
      <c r="E29" s="247"/>
      <c r="F29" s="230"/>
      <c r="G29" s="227"/>
      <c r="H29" s="228"/>
      <c r="I29" s="235"/>
      <c r="J29" s="22">
        <f t="shared" si="3"/>
      </c>
      <c r="K29" s="22">
        <f t="shared" si="4"/>
      </c>
      <c r="L29" s="469">
        <f t="shared" si="5"/>
      </c>
      <c r="M29" s="211">
        <v>9</v>
      </c>
      <c r="N29" s="237">
        <v>10</v>
      </c>
    </row>
    <row r="30" spans="1:14" ht="46.5" customHeight="1">
      <c r="A30" s="206">
        <v>18</v>
      </c>
      <c r="B30" s="678"/>
      <c r="C30" s="679"/>
      <c r="D30" s="679"/>
      <c r="E30" s="247"/>
      <c r="F30" s="230"/>
      <c r="G30" s="227"/>
      <c r="H30" s="228"/>
      <c r="I30" s="235"/>
      <c r="J30" s="22">
        <f t="shared" si="3"/>
      </c>
      <c r="K30" s="22">
        <f t="shared" si="4"/>
      </c>
      <c r="L30" s="469">
        <f t="shared" si="5"/>
      </c>
      <c r="M30" s="211">
        <v>9</v>
      </c>
      <c r="N30" s="237">
        <v>10</v>
      </c>
    </row>
    <row r="31" spans="1:14" ht="46.5" customHeight="1">
      <c r="A31" s="206">
        <v>19</v>
      </c>
      <c r="B31" s="678"/>
      <c r="C31" s="679"/>
      <c r="D31" s="679"/>
      <c r="E31" s="247"/>
      <c r="F31" s="230"/>
      <c r="G31" s="227"/>
      <c r="H31" s="228"/>
      <c r="I31" s="235"/>
      <c r="J31" s="22">
        <f t="shared" si="3"/>
      </c>
      <c r="K31" s="22">
        <f t="shared" si="4"/>
      </c>
      <c r="L31" s="469">
        <f t="shared" si="5"/>
      </c>
      <c r="M31" s="211">
        <v>9</v>
      </c>
      <c r="N31" s="237">
        <v>10</v>
      </c>
    </row>
    <row r="32" spans="1:14" ht="46.5" customHeight="1" thickBot="1">
      <c r="A32" s="208">
        <v>20</v>
      </c>
      <c r="B32" s="697"/>
      <c r="C32" s="698"/>
      <c r="D32" s="698"/>
      <c r="E32" s="248"/>
      <c r="F32" s="232"/>
      <c r="G32" s="233"/>
      <c r="H32" s="234"/>
      <c r="I32" s="236"/>
      <c r="J32" s="24">
        <f t="shared" si="1"/>
      </c>
      <c r="K32" s="24">
        <f t="shared" si="0"/>
      </c>
      <c r="L32" s="470">
        <f t="shared" si="2"/>
      </c>
      <c r="M32" s="213">
        <v>10</v>
      </c>
      <c r="N32" s="238">
        <v>10</v>
      </c>
    </row>
    <row r="33" spans="1:13" ht="46.5" customHeight="1" thickBot="1">
      <c r="A33" s="695" t="s">
        <v>14</v>
      </c>
      <c r="B33" s="696"/>
      <c r="C33" s="696"/>
      <c r="D33" s="696"/>
      <c r="E33" s="696"/>
      <c r="F33" s="696"/>
      <c r="G33" s="696"/>
      <c r="H33" s="696"/>
      <c r="I33" s="194"/>
      <c r="J33" s="21">
        <f>SUM(J13:J32)</f>
        <v>0</v>
      </c>
      <c r="K33" s="21">
        <f>SUM(K13:K32)</f>
        <v>0</v>
      </c>
      <c r="L33" s="20">
        <f>SUM(L13:L32)</f>
        <v>0</v>
      </c>
      <c r="M33" s="195"/>
    </row>
    <row r="34" spans="1:13" ht="18" customHeight="1">
      <c r="A34" s="466" t="s">
        <v>210</v>
      </c>
      <c r="B34" s="466"/>
      <c r="C34" s="466"/>
      <c r="K34" s="197"/>
      <c r="L34" s="198"/>
      <c r="M34" s="176"/>
    </row>
    <row r="35" spans="1:13" ht="18" customHeight="1">
      <c r="A35" s="466" t="s">
        <v>211</v>
      </c>
      <c r="B35" s="466"/>
      <c r="C35" s="466"/>
      <c r="D35" s="200"/>
      <c r="M35" s="176"/>
    </row>
    <row r="36" spans="1:3" ht="18" customHeight="1">
      <c r="A36" s="466" t="s">
        <v>212</v>
      </c>
      <c r="B36" s="466"/>
      <c r="C36" s="466"/>
    </row>
    <row r="37" spans="1:3" ht="18" customHeight="1">
      <c r="A37" s="466" t="s">
        <v>213</v>
      </c>
      <c r="B37" s="466"/>
      <c r="C37" s="466"/>
    </row>
  </sheetData>
  <sheetProtection sheet="1" objects="1" scenarios="1"/>
  <mergeCells count="31">
    <mergeCell ref="B29:D29"/>
    <mergeCell ref="B26:D26"/>
    <mergeCell ref="B13:D13"/>
    <mergeCell ref="B14:D14"/>
    <mergeCell ref="B15:D15"/>
    <mergeCell ref="B16:D16"/>
    <mergeCell ref="B32:D32"/>
    <mergeCell ref="B30:D30"/>
    <mergeCell ref="B28:D28"/>
    <mergeCell ref="B17:D17"/>
    <mergeCell ref="B23:D23"/>
    <mergeCell ref="B24:D24"/>
    <mergeCell ref="B22:D22"/>
    <mergeCell ref="B27:D27"/>
    <mergeCell ref="B25:D25"/>
    <mergeCell ref="B2:D2"/>
    <mergeCell ref="A33:H33"/>
    <mergeCell ref="B31:D31"/>
    <mergeCell ref="B19:D19"/>
    <mergeCell ref="B20:D20"/>
    <mergeCell ref="B21:D21"/>
    <mergeCell ref="N11:N12"/>
    <mergeCell ref="B18:D18"/>
    <mergeCell ref="A4:E4"/>
    <mergeCell ref="A11:A12"/>
    <mergeCell ref="B11:D11"/>
    <mergeCell ref="J11:K11"/>
    <mergeCell ref="M11:M12"/>
    <mergeCell ref="F6:H6"/>
    <mergeCell ref="F7:H7"/>
    <mergeCell ref="J9:L9"/>
  </mergeCells>
  <dataValidations count="2">
    <dataValidation allowBlank="1" showInputMessage="1" showErrorMessage="1" imeMode="hiragana" sqref="J9"/>
    <dataValidation allowBlank="1" showInputMessage="1" showErrorMessage="1" imeMode="halfAlpha" sqref="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12.xml><?xml version="1.0" encoding="utf-8"?>
<worksheet xmlns="http://schemas.openxmlformats.org/spreadsheetml/2006/main" xmlns:r="http://schemas.openxmlformats.org/officeDocument/2006/relationships">
  <sheetPr codeName="Sheet10">
    <tabColor theme="8" tint="0.7999799847602844"/>
    <pageSetUpPr fitToPage="1"/>
  </sheetPr>
  <dimension ref="A1:Q37"/>
  <sheetViews>
    <sheetView showGridLines="0" zoomScaleSheetLayoutView="100" zoomScalePageLayoutView="0" workbookViewId="0" topLeftCell="A1">
      <pane ySplit="3" topLeftCell="A4" activePane="bottomLeft" state="frozen"/>
      <selection pane="topLeft" activeCell="J11" sqref="J11:K11"/>
      <selection pane="bottomLeft" activeCell="A1" sqref="A1"/>
    </sheetView>
  </sheetViews>
  <sheetFormatPr defaultColWidth="9.140625" defaultRowHeight="15"/>
  <cols>
    <col min="1" max="1" width="8.421875" style="174" customWidth="1"/>
    <col min="2" max="4" width="3.7109375" style="174" customWidth="1"/>
    <col min="5" max="5" width="16.421875" style="1" customWidth="1"/>
    <col min="6" max="6" width="25.00390625" style="1" customWidth="1"/>
    <col min="7" max="8" width="9.140625" style="174" customWidth="1"/>
    <col min="9" max="12" width="15.140625" style="174" customWidth="1"/>
    <col min="13" max="13" width="3.8515625" style="172" customWidth="1"/>
    <col min="14" max="14" width="5.28125" style="172" customWidth="1"/>
    <col min="15" max="16384" width="9.00390625" style="174" customWidth="1"/>
  </cols>
  <sheetData>
    <row r="1" spans="1:17" ht="13.5">
      <c r="A1" s="172"/>
      <c r="E1" s="173"/>
      <c r="H1" s="172"/>
      <c r="O1" s="172"/>
      <c r="P1" s="175"/>
      <c r="Q1" s="175"/>
    </row>
    <row r="2" spans="1:17" ht="13.5">
      <c r="A2" s="172"/>
      <c r="B2" s="680" t="s">
        <v>131</v>
      </c>
      <c r="C2" s="680"/>
      <c r="D2" s="680"/>
      <c r="E2" s="173"/>
      <c r="H2" s="172"/>
      <c r="O2" s="172"/>
      <c r="P2" s="175"/>
      <c r="Q2" s="175"/>
    </row>
    <row r="3" spans="1:17" ht="13.5">
      <c r="A3" s="172"/>
      <c r="E3" s="173"/>
      <c r="H3" s="172"/>
      <c r="O3" s="172"/>
      <c r="P3" s="175"/>
      <c r="Q3" s="175"/>
    </row>
    <row r="4" spans="1:6" ht="13.5" customHeight="1">
      <c r="A4" s="681" t="s">
        <v>209</v>
      </c>
      <c r="B4" s="681"/>
      <c r="C4" s="681"/>
      <c r="D4" s="681"/>
      <c r="E4" s="681"/>
      <c r="F4" s="172"/>
    </row>
    <row r="5" spans="1:13" ht="13.5" customHeight="1">
      <c r="A5" s="462"/>
      <c r="B5" s="462"/>
      <c r="C5" s="462"/>
      <c r="D5" s="462"/>
      <c r="E5" s="463"/>
      <c r="F5" s="172"/>
      <c r="M5" s="176"/>
    </row>
    <row r="6" spans="1:13" ht="13.5" customHeight="1">
      <c r="A6" s="462"/>
      <c r="B6" s="464"/>
      <c r="C6" s="465"/>
      <c r="D6" s="462"/>
      <c r="E6" s="463"/>
      <c r="F6" s="701" t="s">
        <v>15</v>
      </c>
      <c r="G6" s="702"/>
      <c r="H6" s="703"/>
      <c r="M6" s="176"/>
    </row>
    <row r="7" spans="1:13" ht="13.5" customHeight="1">
      <c r="A7" s="462"/>
      <c r="B7" s="462"/>
      <c r="C7" s="462"/>
      <c r="D7" s="462"/>
      <c r="E7" s="463"/>
      <c r="F7" s="706" t="s">
        <v>71</v>
      </c>
      <c r="G7" s="707"/>
      <c r="H7" s="708"/>
      <c r="M7" s="176"/>
    </row>
    <row r="8" spans="1:14" ht="13.5" customHeight="1">
      <c r="A8" s="176"/>
      <c r="B8" s="176"/>
      <c r="C8" s="176"/>
      <c r="D8" s="176"/>
      <c r="E8" s="209"/>
      <c r="F8" s="172"/>
      <c r="M8" s="176"/>
      <c r="N8" s="178"/>
    </row>
    <row r="9" spans="1:13" ht="13.5" customHeight="1">
      <c r="A9" s="200"/>
      <c r="F9" s="172"/>
      <c r="I9" s="471" t="s">
        <v>28</v>
      </c>
      <c r="J9" s="692">
        <f>IF('基本情報入力（使い方）'!$C$12="","",'基本情報入力（使い方）'!$C$12)</f>
      </c>
      <c r="K9" s="692"/>
      <c r="L9" s="692"/>
      <c r="M9" s="176"/>
    </row>
    <row r="10" spans="1:14" ht="13.5" customHeight="1" thickBot="1">
      <c r="A10" s="200"/>
      <c r="F10" s="172"/>
      <c r="L10" s="179"/>
      <c r="M10" s="174"/>
      <c r="N10" s="179"/>
    </row>
    <row r="11" spans="1:14" ht="27" customHeight="1">
      <c r="A11" s="682" t="s">
        <v>2</v>
      </c>
      <c r="B11" s="684" t="s">
        <v>3</v>
      </c>
      <c r="C11" s="684"/>
      <c r="D11" s="685"/>
      <c r="E11" s="181" t="s">
        <v>4</v>
      </c>
      <c r="F11" s="181" t="s">
        <v>5</v>
      </c>
      <c r="G11" s="181" t="s">
        <v>6</v>
      </c>
      <c r="H11" s="181" t="s">
        <v>7</v>
      </c>
      <c r="I11" s="181" t="s">
        <v>1</v>
      </c>
      <c r="J11" s="684" t="s">
        <v>218</v>
      </c>
      <c r="K11" s="685"/>
      <c r="L11" s="467" t="s">
        <v>8</v>
      </c>
      <c r="M11" s="693" t="s">
        <v>2</v>
      </c>
      <c r="N11" s="709" t="s">
        <v>32</v>
      </c>
    </row>
    <row r="12" spans="1:14" ht="27" customHeight="1" thickBot="1">
      <c r="A12" s="683"/>
      <c r="B12" s="183" t="s">
        <v>9</v>
      </c>
      <c r="C12" s="183" t="s">
        <v>10</v>
      </c>
      <c r="D12" s="184" t="s">
        <v>11</v>
      </c>
      <c r="E12" s="210"/>
      <c r="F12" s="186"/>
      <c r="G12" s="187"/>
      <c r="H12" s="187"/>
      <c r="I12" s="187" t="s">
        <v>18</v>
      </c>
      <c r="J12" s="187" t="s">
        <v>12</v>
      </c>
      <c r="K12" s="188" t="s">
        <v>17</v>
      </c>
      <c r="L12" s="417" t="s">
        <v>13</v>
      </c>
      <c r="M12" s="694"/>
      <c r="N12" s="710"/>
    </row>
    <row r="13" spans="1:14" ht="46.5" customHeight="1">
      <c r="A13" s="205">
        <v>1</v>
      </c>
      <c r="B13" s="711"/>
      <c r="C13" s="712"/>
      <c r="D13" s="712"/>
      <c r="E13" s="251"/>
      <c r="F13" s="226"/>
      <c r="G13" s="227"/>
      <c r="H13" s="228"/>
      <c r="I13" s="235"/>
      <c r="J13" s="22">
        <f>IF(K13="","",ROUNDDOWN(K13*(1+N13/100),0))</f>
      </c>
      <c r="K13" s="22">
        <f aca="true" t="shared" si="0" ref="K13:K32">IF(OR(I13="",G13=""),"",ROUNDDOWN(I13*G13,0))</f>
      </c>
      <c r="L13" s="468">
        <f>K13</f>
      </c>
      <c r="M13" s="211">
        <v>1</v>
      </c>
      <c r="N13" s="237">
        <v>10</v>
      </c>
    </row>
    <row r="14" spans="1:14" ht="46.5" customHeight="1">
      <c r="A14" s="206">
        <v>2</v>
      </c>
      <c r="B14" s="678"/>
      <c r="C14" s="679"/>
      <c r="D14" s="679"/>
      <c r="E14" s="251"/>
      <c r="F14" s="230"/>
      <c r="G14" s="227"/>
      <c r="H14" s="228"/>
      <c r="I14" s="235"/>
      <c r="J14" s="22">
        <f aca="true" t="shared" si="1" ref="J14:J32">IF(K14="","",ROUNDDOWN(K14*(1+N14/100),0))</f>
      </c>
      <c r="K14" s="22">
        <f t="shared" si="0"/>
      </c>
      <c r="L14" s="468">
        <f aca="true" t="shared" si="2" ref="L14:L32">K14</f>
      </c>
      <c r="M14" s="212">
        <v>2</v>
      </c>
      <c r="N14" s="237">
        <v>10</v>
      </c>
    </row>
    <row r="15" spans="1:14" ht="46.5" customHeight="1">
      <c r="A15" s="206">
        <v>3</v>
      </c>
      <c r="B15" s="678"/>
      <c r="C15" s="679"/>
      <c r="D15" s="679"/>
      <c r="E15" s="251"/>
      <c r="F15" s="230"/>
      <c r="G15" s="227"/>
      <c r="H15" s="228"/>
      <c r="I15" s="235"/>
      <c r="J15" s="22">
        <f t="shared" si="1"/>
      </c>
      <c r="K15" s="22">
        <f t="shared" si="0"/>
      </c>
      <c r="L15" s="469">
        <f t="shared" si="2"/>
      </c>
      <c r="M15" s="211">
        <v>3</v>
      </c>
      <c r="N15" s="237">
        <v>10</v>
      </c>
    </row>
    <row r="16" spans="1:14" ht="46.5" customHeight="1">
      <c r="A16" s="206">
        <v>4</v>
      </c>
      <c r="B16" s="678"/>
      <c r="C16" s="679"/>
      <c r="D16" s="679"/>
      <c r="E16" s="247"/>
      <c r="F16" s="230"/>
      <c r="G16" s="227"/>
      <c r="H16" s="228"/>
      <c r="I16" s="235"/>
      <c r="J16" s="22">
        <f t="shared" si="1"/>
      </c>
      <c r="K16" s="22">
        <f t="shared" si="0"/>
      </c>
      <c r="L16" s="469">
        <f t="shared" si="2"/>
      </c>
      <c r="M16" s="212">
        <v>4</v>
      </c>
      <c r="N16" s="237">
        <v>10</v>
      </c>
    </row>
    <row r="17" spans="1:14" ht="46.5" customHeight="1">
      <c r="A17" s="206">
        <v>5</v>
      </c>
      <c r="B17" s="678"/>
      <c r="C17" s="679"/>
      <c r="D17" s="679"/>
      <c r="E17" s="247"/>
      <c r="F17" s="230"/>
      <c r="G17" s="227"/>
      <c r="H17" s="228"/>
      <c r="I17" s="235"/>
      <c r="J17" s="22">
        <f t="shared" si="1"/>
      </c>
      <c r="K17" s="22">
        <f t="shared" si="0"/>
      </c>
      <c r="L17" s="469">
        <f t="shared" si="2"/>
      </c>
      <c r="M17" s="211">
        <v>5</v>
      </c>
      <c r="N17" s="237">
        <v>10</v>
      </c>
    </row>
    <row r="18" spans="1:14" ht="46.5" customHeight="1">
      <c r="A18" s="206">
        <v>6</v>
      </c>
      <c r="B18" s="678"/>
      <c r="C18" s="679"/>
      <c r="D18" s="679"/>
      <c r="E18" s="247"/>
      <c r="F18" s="230"/>
      <c r="G18" s="227"/>
      <c r="H18" s="228"/>
      <c r="I18" s="235"/>
      <c r="J18" s="22">
        <f t="shared" si="1"/>
      </c>
      <c r="K18" s="22">
        <f t="shared" si="0"/>
      </c>
      <c r="L18" s="469">
        <f t="shared" si="2"/>
      </c>
      <c r="M18" s="212">
        <v>6</v>
      </c>
      <c r="N18" s="237">
        <v>10</v>
      </c>
    </row>
    <row r="19" spans="1:14" ht="46.5" customHeight="1">
      <c r="A19" s="206">
        <v>7</v>
      </c>
      <c r="B19" s="678"/>
      <c r="C19" s="679"/>
      <c r="D19" s="679"/>
      <c r="E19" s="247"/>
      <c r="F19" s="231"/>
      <c r="G19" s="227"/>
      <c r="H19" s="228"/>
      <c r="I19" s="235"/>
      <c r="J19" s="22">
        <f t="shared" si="1"/>
      </c>
      <c r="K19" s="22">
        <f t="shared" si="0"/>
      </c>
      <c r="L19" s="469">
        <f t="shared" si="2"/>
      </c>
      <c r="M19" s="211">
        <v>7</v>
      </c>
      <c r="N19" s="237">
        <v>10</v>
      </c>
    </row>
    <row r="20" spans="1:14" ht="46.5" customHeight="1">
      <c r="A20" s="206">
        <v>8</v>
      </c>
      <c r="B20" s="678"/>
      <c r="C20" s="679"/>
      <c r="D20" s="679"/>
      <c r="E20" s="247"/>
      <c r="F20" s="230"/>
      <c r="G20" s="227"/>
      <c r="H20" s="228"/>
      <c r="I20" s="235"/>
      <c r="J20" s="22">
        <f t="shared" si="1"/>
      </c>
      <c r="K20" s="22">
        <f t="shared" si="0"/>
      </c>
      <c r="L20" s="469">
        <f t="shared" si="2"/>
      </c>
      <c r="M20" s="212">
        <v>8</v>
      </c>
      <c r="N20" s="237">
        <v>10</v>
      </c>
    </row>
    <row r="21" spans="1:14" ht="46.5" customHeight="1">
      <c r="A21" s="206">
        <v>9</v>
      </c>
      <c r="B21" s="678"/>
      <c r="C21" s="679"/>
      <c r="D21" s="679"/>
      <c r="E21" s="247"/>
      <c r="F21" s="230"/>
      <c r="G21" s="227"/>
      <c r="H21" s="228"/>
      <c r="I21" s="235"/>
      <c r="J21" s="22">
        <f t="shared" si="1"/>
      </c>
      <c r="K21" s="22">
        <f t="shared" si="0"/>
      </c>
      <c r="L21" s="469">
        <f t="shared" si="2"/>
      </c>
      <c r="M21" s="211">
        <v>9</v>
      </c>
      <c r="N21" s="237">
        <v>10</v>
      </c>
    </row>
    <row r="22" spans="1:14" ht="46.5" customHeight="1">
      <c r="A22" s="206">
        <v>10</v>
      </c>
      <c r="B22" s="678"/>
      <c r="C22" s="679"/>
      <c r="D22" s="679"/>
      <c r="E22" s="247"/>
      <c r="F22" s="230"/>
      <c r="G22" s="227"/>
      <c r="H22" s="228"/>
      <c r="I22" s="235"/>
      <c r="J22" s="22">
        <f aca="true" t="shared" si="3" ref="J22:J31">IF(K22="","",ROUNDDOWN(K22*(1+N22/100),0))</f>
      </c>
      <c r="K22" s="22">
        <f aca="true" t="shared" si="4" ref="K22:K31">IF(OR(I22="",G22=""),"",ROUNDDOWN(I22*G22,0))</f>
      </c>
      <c r="L22" s="469">
        <f aca="true" t="shared" si="5" ref="L22:L31">K22</f>
      </c>
      <c r="M22" s="211">
        <v>9</v>
      </c>
      <c r="N22" s="237">
        <v>10</v>
      </c>
    </row>
    <row r="23" spans="1:14" ht="46.5" customHeight="1">
      <c r="A23" s="206">
        <v>11</v>
      </c>
      <c r="B23" s="678"/>
      <c r="C23" s="679"/>
      <c r="D23" s="679"/>
      <c r="E23" s="247"/>
      <c r="F23" s="230"/>
      <c r="G23" s="227"/>
      <c r="H23" s="228"/>
      <c r="I23" s="235"/>
      <c r="J23" s="22">
        <f t="shared" si="3"/>
      </c>
      <c r="K23" s="22">
        <f t="shared" si="4"/>
      </c>
      <c r="L23" s="469">
        <f t="shared" si="5"/>
      </c>
      <c r="M23" s="211">
        <v>9</v>
      </c>
      <c r="N23" s="237">
        <v>10</v>
      </c>
    </row>
    <row r="24" spans="1:14" ht="46.5" customHeight="1">
      <c r="A24" s="206">
        <v>12</v>
      </c>
      <c r="B24" s="678"/>
      <c r="C24" s="679"/>
      <c r="D24" s="679"/>
      <c r="E24" s="247"/>
      <c r="F24" s="230"/>
      <c r="G24" s="227"/>
      <c r="H24" s="228"/>
      <c r="I24" s="235"/>
      <c r="J24" s="22">
        <f t="shared" si="3"/>
      </c>
      <c r="K24" s="22">
        <f t="shared" si="4"/>
      </c>
      <c r="L24" s="469">
        <f t="shared" si="5"/>
      </c>
      <c r="M24" s="211">
        <v>9</v>
      </c>
      <c r="N24" s="237">
        <v>10</v>
      </c>
    </row>
    <row r="25" spans="1:14" ht="46.5" customHeight="1">
      <c r="A25" s="206">
        <v>13</v>
      </c>
      <c r="B25" s="678"/>
      <c r="C25" s="679"/>
      <c r="D25" s="679"/>
      <c r="E25" s="247"/>
      <c r="F25" s="230"/>
      <c r="G25" s="227"/>
      <c r="H25" s="228"/>
      <c r="I25" s="235"/>
      <c r="J25" s="22">
        <f t="shared" si="3"/>
      </c>
      <c r="K25" s="22">
        <f t="shared" si="4"/>
      </c>
      <c r="L25" s="469">
        <f t="shared" si="5"/>
      </c>
      <c r="M25" s="211">
        <v>9</v>
      </c>
      <c r="N25" s="237">
        <v>10</v>
      </c>
    </row>
    <row r="26" spans="1:14" ht="46.5" customHeight="1">
      <c r="A26" s="206">
        <v>14</v>
      </c>
      <c r="B26" s="678"/>
      <c r="C26" s="679"/>
      <c r="D26" s="679"/>
      <c r="E26" s="247"/>
      <c r="F26" s="230"/>
      <c r="G26" s="227"/>
      <c r="H26" s="228"/>
      <c r="I26" s="235"/>
      <c r="J26" s="22">
        <f t="shared" si="3"/>
      </c>
      <c r="K26" s="22">
        <f t="shared" si="4"/>
      </c>
      <c r="L26" s="469">
        <f t="shared" si="5"/>
      </c>
      <c r="M26" s="211">
        <v>9</v>
      </c>
      <c r="N26" s="237">
        <v>10</v>
      </c>
    </row>
    <row r="27" spans="1:14" ht="46.5" customHeight="1">
      <c r="A27" s="206">
        <v>15</v>
      </c>
      <c r="B27" s="678"/>
      <c r="C27" s="679"/>
      <c r="D27" s="679"/>
      <c r="E27" s="247"/>
      <c r="F27" s="230"/>
      <c r="G27" s="227"/>
      <c r="H27" s="228"/>
      <c r="I27" s="235"/>
      <c r="J27" s="22">
        <f t="shared" si="3"/>
      </c>
      <c r="K27" s="22">
        <f t="shared" si="4"/>
      </c>
      <c r="L27" s="469">
        <f t="shared" si="5"/>
      </c>
      <c r="M27" s="211">
        <v>9</v>
      </c>
      <c r="N27" s="237">
        <v>10</v>
      </c>
    </row>
    <row r="28" spans="1:14" ht="46.5" customHeight="1">
      <c r="A28" s="206">
        <v>16</v>
      </c>
      <c r="B28" s="678"/>
      <c r="C28" s="679"/>
      <c r="D28" s="679"/>
      <c r="E28" s="247"/>
      <c r="F28" s="230"/>
      <c r="G28" s="227"/>
      <c r="H28" s="228"/>
      <c r="I28" s="235"/>
      <c r="J28" s="22">
        <f t="shared" si="3"/>
      </c>
      <c r="K28" s="22">
        <f t="shared" si="4"/>
      </c>
      <c r="L28" s="469">
        <f t="shared" si="5"/>
      </c>
      <c r="M28" s="211">
        <v>9</v>
      </c>
      <c r="N28" s="237">
        <v>10</v>
      </c>
    </row>
    <row r="29" spans="1:14" ht="46.5" customHeight="1">
      <c r="A29" s="206">
        <v>17</v>
      </c>
      <c r="B29" s="678"/>
      <c r="C29" s="679"/>
      <c r="D29" s="679"/>
      <c r="E29" s="247"/>
      <c r="F29" s="230"/>
      <c r="G29" s="227"/>
      <c r="H29" s="228"/>
      <c r="I29" s="235"/>
      <c r="J29" s="22">
        <f t="shared" si="3"/>
      </c>
      <c r="K29" s="22">
        <f t="shared" si="4"/>
      </c>
      <c r="L29" s="469">
        <f t="shared" si="5"/>
      </c>
      <c r="M29" s="211">
        <v>9</v>
      </c>
      <c r="N29" s="237">
        <v>10</v>
      </c>
    </row>
    <row r="30" spans="1:14" ht="46.5" customHeight="1">
      <c r="A30" s="206">
        <v>18</v>
      </c>
      <c r="B30" s="678"/>
      <c r="C30" s="679"/>
      <c r="D30" s="679"/>
      <c r="E30" s="247"/>
      <c r="F30" s="230"/>
      <c r="G30" s="227"/>
      <c r="H30" s="228"/>
      <c r="I30" s="235"/>
      <c r="J30" s="22">
        <f t="shared" si="3"/>
      </c>
      <c r="K30" s="22">
        <f t="shared" si="4"/>
      </c>
      <c r="L30" s="469">
        <f t="shared" si="5"/>
      </c>
      <c r="M30" s="211">
        <v>9</v>
      </c>
      <c r="N30" s="237">
        <v>10</v>
      </c>
    </row>
    <row r="31" spans="1:14" ht="46.5" customHeight="1">
      <c r="A31" s="206">
        <v>19</v>
      </c>
      <c r="B31" s="678"/>
      <c r="C31" s="679"/>
      <c r="D31" s="679"/>
      <c r="E31" s="247"/>
      <c r="F31" s="230"/>
      <c r="G31" s="227"/>
      <c r="H31" s="228"/>
      <c r="I31" s="235"/>
      <c r="J31" s="22">
        <f t="shared" si="3"/>
      </c>
      <c r="K31" s="22">
        <f t="shared" si="4"/>
      </c>
      <c r="L31" s="469">
        <f t="shared" si="5"/>
      </c>
      <c r="M31" s="211">
        <v>9</v>
      </c>
      <c r="N31" s="237">
        <v>10</v>
      </c>
    </row>
    <row r="32" spans="1:14" ht="46.5" customHeight="1" thickBot="1">
      <c r="A32" s="208">
        <v>20</v>
      </c>
      <c r="B32" s="697"/>
      <c r="C32" s="698"/>
      <c r="D32" s="698"/>
      <c r="E32" s="248"/>
      <c r="F32" s="232"/>
      <c r="G32" s="233"/>
      <c r="H32" s="234"/>
      <c r="I32" s="236"/>
      <c r="J32" s="24">
        <f t="shared" si="1"/>
      </c>
      <c r="K32" s="24">
        <f t="shared" si="0"/>
      </c>
      <c r="L32" s="470">
        <f t="shared" si="2"/>
      </c>
      <c r="M32" s="213">
        <v>10</v>
      </c>
      <c r="N32" s="238">
        <v>10</v>
      </c>
    </row>
    <row r="33" spans="1:13" ht="46.5" customHeight="1" thickBot="1">
      <c r="A33" s="695" t="s">
        <v>14</v>
      </c>
      <c r="B33" s="696"/>
      <c r="C33" s="696"/>
      <c r="D33" s="696"/>
      <c r="E33" s="696"/>
      <c r="F33" s="696"/>
      <c r="G33" s="696"/>
      <c r="H33" s="696"/>
      <c r="I33" s="194"/>
      <c r="J33" s="21">
        <f>SUM(J13:J32)</f>
        <v>0</v>
      </c>
      <c r="K33" s="21">
        <f>SUM(K13:K32)</f>
        <v>0</v>
      </c>
      <c r="L33" s="20">
        <f>SUM(L13:L32)</f>
        <v>0</v>
      </c>
      <c r="M33" s="195"/>
    </row>
    <row r="34" spans="1:13" ht="18" customHeight="1">
      <c r="A34" s="466" t="s">
        <v>210</v>
      </c>
      <c r="B34" s="466"/>
      <c r="C34" s="466"/>
      <c r="K34" s="197"/>
      <c r="L34" s="198"/>
      <c r="M34" s="176"/>
    </row>
    <row r="35" spans="1:13" ht="18" customHeight="1">
      <c r="A35" s="466" t="s">
        <v>211</v>
      </c>
      <c r="B35" s="466"/>
      <c r="C35" s="466"/>
      <c r="D35" s="200"/>
      <c r="M35" s="176"/>
    </row>
    <row r="36" spans="1:3" ht="18" customHeight="1">
      <c r="A36" s="466" t="s">
        <v>212</v>
      </c>
      <c r="B36" s="466"/>
      <c r="C36" s="466"/>
    </row>
    <row r="37" spans="1:3" ht="18" customHeight="1">
      <c r="A37" s="466" t="s">
        <v>213</v>
      </c>
      <c r="B37" s="466"/>
      <c r="C37" s="466"/>
    </row>
  </sheetData>
  <sheetProtection sheet="1" objects="1" scenarios="1"/>
  <mergeCells count="31">
    <mergeCell ref="B29:D29"/>
    <mergeCell ref="M11:M12"/>
    <mergeCell ref="F7:H7"/>
    <mergeCell ref="A33:H33"/>
    <mergeCell ref="B20:D20"/>
    <mergeCell ref="B21:D21"/>
    <mergeCell ref="B32:D32"/>
    <mergeCell ref="B13:D13"/>
    <mergeCell ref="N11:N12"/>
    <mergeCell ref="B15:D15"/>
    <mergeCell ref="A4:E4"/>
    <mergeCell ref="A11:A12"/>
    <mergeCell ref="B11:D11"/>
    <mergeCell ref="B17:D17"/>
    <mergeCell ref="F6:H6"/>
    <mergeCell ref="B23:D23"/>
    <mergeCell ref="B16:D16"/>
    <mergeCell ref="B25:D25"/>
    <mergeCell ref="B27:D27"/>
    <mergeCell ref="B2:D2"/>
    <mergeCell ref="B14:D14"/>
    <mergeCell ref="B24:D24"/>
    <mergeCell ref="J11:K11"/>
    <mergeCell ref="B28:D28"/>
    <mergeCell ref="J9:L9"/>
    <mergeCell ref="B30:D30"/>
    <mergeCell ref="B31:D31"/>
    <mergeCell ref="B18:D18"/>
    <mergeCell ref="B26:D26"/>
    <mergeCell ref="B19:D19"/>
    <mergeCell ref="B22:D22"/>
  </mergeCells>
  <dataValidations count="2">
    <dataValidation allowBlank="1" showInputMessage="1" showErrorMessage="1" imeMode="hiragana" sqref="J9"/>
    <dataValidation allowBlank="1" showInputMessage="1" showErrorMessage="1" imeMode="halfAlpha" sqref="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sheetPr codeName="Sheet3"/>
  <dimension ref="A1:G26"/>
  <sheetViews>
    <sheetView zoomScaleSheetLayoutView="100" workbookViewId="0" topLeftCell="A1">
      <selection activeCell="A1" sqref="A1"/>
    </sheetView>
  </sheetViews>
  <sheetFormatPr defaultColWidth="9.140625" defaultRowHeight="15"/>
  <cols>
    <col min="1" max="1" width="4.00390625" style="32" customWidth="1"/>
    <col min="2" max="2" width="11.00390625" style="405" customWidth="1"/>
    <col min="3" max="7" width="18.57421875" style="406" customWidth="1"/>
    <col min="8" max="16384" width="9.00390625" style="32" customWidth="1"/>
  </cols>
  <sheetData>
    <row r="1" spans="1:7" s="167" customFormat="1" ht="14.25">
      <c r="A1" s="273" t="s">
        <v>197</v>
      </c>
      <c r="B1" s="274"/>
      <c r="C1" s="275"/>
      <c r="D1" s="275"/>
      <c r="E1" s="275"/>
      <c r="F1" s="275"/>
      <c r="G1" s="275"/>
    </row>
    <row r="2" spans="2:7" ht="13.5">
      <c r="B2" s="32"/>
      <c r="C2" s="407"/>
      <c r="D2" s="407"/>
      <c r="E2" s="407"/>
      <c r="F2" s="407"/>
      <c r="G2" s="407"/>
    </row>
    <row r="3" ht="13.5">
      <c r="G3" s="408" t="s">
        <v>185</v>
      </c>
    </row>
    <row r="4" spans="2:7" ht="13.5">
      <c r="B4" s="485"/>
      <c r="C4" s="487" t="s">
        <v>189</v>
      </c>
      <c r="D4" s="489" t="s">
        <v>194</v>
      </c>
      <c r="E4" s="490"/>
      <c r="F4" s="490"/>
      <c r="G4" s="491"/>
    </row>
    <row r="5" spans="2:7" ht="51.75" customHeight="1">
      <c r="B5" s="486"/>
      <c r="C5" s="488"/>
      <c r="D5" s="413" t="s">
        <v>190</v>
      </c>
      <c r="E5" s="480" t="s">
        <v>186</v>
      </c>
      <c r="F5" s="479" t="s">
        <v>217</v>
      </c>
      <c r="G5" s="409" t="s">
        <v>187</v>
      </c>
    </row>
    <row r="6" spans="2:7" ht="13.5">
      <c r="B6" s="410" t="s">
        <v>188</v>
      </c>
      <c r="C6" s="300"/>
      <c r="D6" s="411"/>
      <c r="E6" s="411"/>
      <c r="F6" s="411"/>
      <c r="G6" s="412">
        <f>SUM(D6:F6)</f>
        <v>0</v>
      </c>
    </row>
    <row r="7" spans="2:7" ht="13.5">
      <c r="B7" s="410">
        <f>IF(COUNTA($C7)&gt;0,"連携先１","")</f>
      </c>
      <c r="C7" s="414"/>
      <c r="D7" s="411"/>
      <c r="E7" s="411"/>
      <c r="F7" s="411"/>
      <c r="G7" s="412">
        <f aca="true" t="shared" si="0" ref="G7:G15">SUM(D7:F7)</f>
        <v>0</v>
      </c>
    </row>
    <row r="8" spans="2:7" ht="13.5">
      <c r="B8" s="410">
        <f>IF(COUNTA($C8)&gt;0,"連携先２","")</f>
      </c>
      <c r="C8" s="411"/>
      <c r="D8" s="411"/>
      <c r="E8" s="411"/>
      <c r="F8" s="411"/>
      <c r="G8" s="412">
        <f t="shared" si="0"/>
        <v>0</v>
      </c>
    </row>
    <row r="9" spans="2:7" ht="13.5">
      <c r="B9" s="410">
        <f>IF(COUNTA($C9)&gt;0,"連携先３","")</f>
      </c>
      <c r="C9" s="411"/>
      <c r="D9" s="411"/>
      <c r="E9" s="411"/>
      <c r="F9" s="411"/>
      <c r="G9" s="412">
        <f t="shared" si="0"/>
        <v>0</v>
      </c>
    </row>
    <row r="10" spans="2:7" ht="13.5">
      <c r="B10" s="410">
        <f>IF(COUNTA($C10)&gt;0,"連携先４","")</f>
      </c>
      <c r="C10" s="411"/>
      <c r="D10" s="411"/>
      <c r="E10" s="411"/>
      <c r="F10" s="411"/>
      <c r="G10" s="412">
        <f t="shared" si="0"/>
        <v>0</v>
      </c>
    </row>
    <row r="11" spans="2:7" ht="13.5">
      <c r="B11" s="410">
        <f>IF(COUNTA($C11)&gt;0,"連携先５","")</f>
      </c>
      <c r="C11" s="411"/>
      <c r="D11" s="411"/>
      <c r="E11" s="411"/>
      <c r="F11" s="411"/>
      <c r="G11" s="412">
        <f t="shared" si="0"/>
        <v>0</v>
      </c>
    </row>
    <row r="12" spans="2:7" ht="13.5">
      <c r="B12" s="410">
        <f>IF(COUNTA($C12)&gt;0,"連携先６","")</f>
      </c>
      <c r="C12" s="411"/>
      <c r="D12" s="411"/>
      <c r="E12" s="411"/>
      <c r="F12" s="411"/>
      <c r="G12" s="412">
        <f t="shared" si="0"/>
        <v>0</v>
      </c>
    </row>
    <row r="13" spans="2:7" ht="13.5">
      <c r="B13" s="410">
        <f>IF(COUNTA($C13)&gt;0,"連携先７","")</f>
      </c>
      <c r="C13" s="411"/>
      <c r="D13" s="411"/>
      <c r="E13" s="411"/>
      <c r="F13" s="411"/>
      <c r="G13" s="412">
        <f t="shared" si="0"/>
        <v>0</v>
      </c>
    </row>
    <row r="14" spans="2:7" ht="13.5">
      <c r="B14" s="410">
        <f>IF(COUNTA($C14)&gt;0,"連携先８","")</f>
      </c>
      <c r="C14" s="411"/>
      <c r="D14" s="411"/>
      <c r="E14" s="411"/>
      <c r="F14" s="411"/>
      <c r="G14" s="412">
        <f t="shared" si="0"/>
        <v>0</v>
      </c>
    </row>
    <row r="15" spans="2:7" ht="14.25" thickBot="1">
      <c r="B15" s="419">
        <f>IF(COUNTA($C15)&gt;0,"連携先９","")</f>
      </c>
      <c r="C15" s="420"/>
      <c r="D15" s="420"/>
      <c r="E15" s="420"/>
      <c r="F15" s="420"/>
      <c r="G15" s="421">
        <f t="shared" si="0"/>
        <v>0</v>
      </c>
    </row>
    <row r="16" spans="2:7" ht="14.25" thickTop="1">
      <c r="B16" s="422" t="s">
        <v>215</v>
      </c>
      <c r="C16" s="423">
        <f>COUNTA(C6:C15)</f>
        <v>0</v>
      </c>
      <c r="D16" s="424">
        <f>SUM(D6:D15)</f>
        <v>0</v>
      </c>
      <c r="E16" s="424">
        <f>SUM(E6:E15)</f>
        <v>0</v>
      </c>
      <c r="F16" s="424">
        <f>SUM(F6:F15)</f>
        <v>0</v>
      </c>
      <c r="G16" s="424">
        <f>SUM(G6:G15)</f>
        <v>0</v>
      </c>
    </row>
    <row r="17" spans="2:7" ht="13.5">
      <c r="B17" s="475"/>
      <c r="C17" s="476"/>
      <c r="D17" s="476"/>
      <c r="E17" s="476"/>
      <c r="F17" s="476"/>
      <c r="G17" s="476"/>
    </row>
    <row r="18" spans="2:7" ht="13.5">
      <c r="B18" s="477"/>
      <c r="C18" s="477"/>
      <c r="D18" s="477"/>
      <c r="E18" s="477"/>
      <c r="F18" s="477"/>
      <c r="G18" s="477"/>
    </row>
    <row r="19" spans="2:7" ht="13.5">
      <c r="B19" s="477"/>
      <c r="C19" s="477"/>
      <c r="D19" s="477"/>
      <c r="E19" s="477"/>
      <c r="F19" s="477"/>
      <c r="G19" s="477"/>
    </row>
    <row r="20" spans="2:7" ht="13.5">
      <c r="B20" s="477"/>
      <c r="C20" s="477"/>
      <c r="D20" s="477"/>
      <c r="E20" s="477"/>
      <c r="F20" s="477"/>
      <c r="G20" s="477"/>
    </row>
    <row r="21" spans="2:7" ht="13.5">
      <c r="B21" s="477"/>
      <c r="C21" s="477"/>
      <c r="D21" s="477"/>
      <c r="E21" s="477"/>
      <c r="F21" s="477"/>
      <c r="G21" s="477"/>
    </row>
    <row r="22" spans="2:7" ht="13.5">
      <c r="B22" s="477"/>
      <c r="C22" s="477"/>
      <c r="D22" s="477"/>
      <c r="E22" s="477"/>
      <c r="F22" s="477"/>
      <c r="G22" s="477"/>
    </row>
    <row r="23" spans="2:7" ht="13.5">
      <c r="B23" s="477"/>
      <c r="C23" s="477"/>
      <c r="D23" s="477"/>
      <c r="E23" s="477"/>
      <c r="F23" s="477"/>
      <c r="G23" s="477"/>
    </row>
    <row r="24" spans="2:7" ht="13.5">
      <c r="B24" s="477"/>
      <c r="C24" s="477"/>
      <c r="D24" s="477"/>
      <c r="E24" s="477"/>
      <c r="F24" s="477"/>
      <c r="G24" s="477"/>
    </row>
    <row r="25" spans="2:7" ht="13.5">
      <c r="B25" s="477"/>
      <c r="C25" s="477"/>
      <c r="D25" s="477"/>
      <c r="E25" s="477"/>
      <c r="F25" s="477"/>
      <c r="G25" s="477"/>
    </row>
    <row r="26" spans="2:7" ht="13.5">
      <c r="B26" s="477"/>
      <c r="C26" s="477"/>
      <c r="D26" s="477"/>
      <c r="E26" s="477"/>
      <c r="F26" s="477"/>
      <c r="G26" s="477"/>
    </row>
  </sheetData>
  <sheetProtection sheet="1" objects="1" scenarios="1"/>
  <mergeCells count="3">
    <mergeCell ref="B4:B5"/>
    <mergeCell ref="C4:C5"/>
    <mergeCell ref="D4:G4"/>
  </mergeCells>
  <printOptions/>
  <pageMargins left="0.7" right="0.7" top="0.75" bottom="0.75" header="0.3" footer="0.3"/>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1"/>
  <dimension ref="A1:G45"/>
  <sheetViews>
    <sheetView zoomScaleSheetLayoutView="100" workbookViewId="0" topLeftCell="A1">
      <selection activeCell="A1" sqref="A1"/>
    </sheetView>
  </sheetViews>
  <sheetFormatPr defaultColWidth="9.140625" defaultRowHeight="15"/>
  <cols>
    <col min="1" max="1" width="4.00390625" style="167" customWidth="1"/>
    <col min="2" max="2" width="11.00390625" style="274" customWidth="1"/>
    <col min="3" max="6" width="22.57421875" style="275" customWidth="1"/>
    <col min="7" max="7" width="20.00390625" style="275" customWidth="1"/>
    <col min="8" max="16384" width="9.00390625" style="167" customWidth="1"/>
  </cols>
  <sheetData>
    <row r="1" ht="14.25">
      <c r="A1" s="273" t="s">
        <v>219</v>
      </c>
    </row>
    <row r="2" spans="3:7" s="279" customFormat="1" ht="13.5">
      <c r="C2" s="280"/>
      <c r="D2" s="280"/>
      <c r="E2" s="280"/>
      <c r="F2" s="280"/>
      <c r="G2" s="280"/>
    </row>
    <row r="3" spans="3:6" s="283" customFormat="1" ht="13.5">
      <c r="C3" s="284"/>
      <c r="D3" s="284"/>
      <c r="E3" s="284"/>
      <c r="F3" s="398" t="s">
        <v>169</v>
      </c>
    </row>
    <row r="4" spans="2:7" ht="13.5" customHeight="1">
      <c r="B4" s="492"/>
      <c r="C4" s="494" t="s">
        <v>180</v>
      </c>
      <c r="D4" s="496" t="s">
        <v>195</v>
      </c>
      <c r="E4" s="497"/>
      <c r="F4" s="498"/>
      <c r="G4" s="167"/>
    </row>
    <row r="5" spans="2:7" ht="51.75" customHeight="1">
      <c r="B5" s="493"/>
      <c r="C5" s="495"/>
      <c r="D5" s="397" t="s">
        <v>179</v>
      </c>
      <c r="E5" s="479" t="s">
        <v>217</v>
      </c>
      <c r="F5" s="282" t="s">
        <v>167</v>
      </c>
      <c r="G5" s="167"/>
    </row>
    <row r="6" spans="2:7" ht="13.5">
      <c r="B6" s="277" t="s">
        <v>168</v>
      </c>
      <c r="C6" s="300"/>
      <c r="D6" s="281"/>
      <c r="E6" s="281"/>
      <c r="F6" s="276">
        <f aca="true" t="shared" si="0" ref="F6:F15">SUM(D6:E6)</f>
        <v>0</v>
      </c>
      <c r="G6" s="167"/>
    </row>
    <row r="7" spans="2:7" ht="13.5">
      <c r="B7" s="277">
        <f>IF(COUNTA($C7)&gt;0,"連携先１","")</f>
      </c>
      <c r="C7" s="281"/>
      <c r="D7" s="281"/>
      <c r="E7" s="281"/>
      <c r="F7" s="276">
        <f t="shared" si="0"/>
        <v>0</v>
      </c>
      <c r="G7" s="167"/>
    </row>
    <row r="8" spans="2:7" ht="13.5">
      <c r="B8" s="277">
        <f>IF(COUNTA($C8)&gt;0,"連携先２","")</f>
      </c>
      <c r="C8" s="281"/>
      <c r="D8" s="281"/>
      <c r="E8" s="281"/>
      <c r="F8" s="276">
        <f t="shared" si="0"/>
        <v>0</v>
      </c>
      <c r="G8" s="167"/>
    </row>
    <row r="9" spans="2:7" ht="13.5">
      <c r="B9" s="277">
        <f>IF(COUNTA($C9)&gt;0,"連携先３","")</f>
      </c>
      <c r="C9" s="281"/>
      <c r="D9" s="281"/>
      <c r="E9" s="281"/>
      <c r="F9" s="276">
        <f t="shared" si="0"/>
        <v>0</v>
      </c>
      <c r="G9" s="167"/>
    </row>
    <row r="10" spans="2:7" ht="13.5">
      <c r="B10" s="277">
        <f>IF(COUNTA($C10)&gt;0,"連携先４","")</f>
      </c>
      <c r="C10" s="281"/>
      <c r="D10" s="281"/>
      <c r="E10" s="281"/>
      <c r="F10" s="276">
        <f t="shared" si="0"/>
        <v>0</v>
      </c>
      <c r="G10" s="167"/>
    </row>
    <row r="11" spans="2:7" ht="13.5">
      <c r="B11" s="277">
        <f>IF(COUNTA($C11)&gt;0,"連携先５","")</f>
      </c>
      <c r="C11" s="281"/>
      <c r="D11" s="281"/>
      <c r="E11" s="281"/>
      <c r="F11" s="276">
        <f t="shared" si="0"/>
        <v>0</v>
      </c>
      <c r="G11" s="167"/>
    </row>
    <row r="12" spans="2:7" ht="13.5">
      <c r="B12" s="277">
        <f>IF(COUNTA($C12)&gt;0,"連携先６","")</f>
      </c>
      <c r="C12" s="281"/>
      <c r="D12" s="281"/>
      <c r="E12" s="281"/>
      <c r="F12" s="276">
        <f t="shared" si="0"/>
        <v>0</v>
      </c>
      <c r="G12" s="167"/>
    </row>
    <row r="13" spans="2:7" ht="13.5">
      <c r="B13" s="277">
        <f>IF(COUNTA($C13)&gt;0,"連携先７","")</f>
      </c>
      <c r="C13" s="281"/>
      <c r="D13" s="281"/>
      <c r="E13" s="281"/>
      <c r="F13" s="276">
        <f t="shared" si="0"/>
        <v>0</v>
      </c>
      <c r="G13" s="167"/>
    </row>
    <row r="14" spans="2:7" ht="13.5">
      <c r="B14" s="277">
        <f>IF(COUNTA($C14)&gt;0,"連携先８","")</f>
      </c>
      <c r="C14" s="281"/>
      <c r="D14" s="281"/>
      <c r="E14" s="281"/>
      <c r="F14" s="276">
        <f t="shared" si="0"/>
        <v>0</v>
      </c>
      <c r="G14" s="167"/>
    </row>
    <row r="15" spans="2:7" ht="14.25" thickBot="1">
      <c r="B15" s="425">
        <f>IF(COUNTA($C15)&gt;0,"連携先９","")</f>
      </c>
      <c r="C15" s="426"/>
      <c r="D15" s="426"/>
      <c r="E15" s="426"/>
      <c r="F15" s="427">
        <f t="shared" si="0"/>
        <v>0</v>
      </c>
      <c r="G15" s="167"/>
    </row>
    <row r="16" spans="2:7" ht="14.25" thickTop="1">
      <c r="B16" s="428" t="s">
        <v>216</v>
      </c>
      <c r="C16" s="429">
        <f>COUNTA(C6:C15)</f>
        <v>0</v>
      </c>
      <c r="D16" s="430">
        <f>SUM(D6:D15)</f>
        <v>0</v>
      </c>
      <c r="E16" s="430">
        <f>SUM(E6:E15)</f>
        <v>0</v>
      </c>
      <c r="F16" s="430">
        <f>SUM(F6:F15)</f>
        <v>0</v>
      </c>
      <c r="G16" s="167"/>
    </row>
    <row r="17" spans="2:7" s="283" customFormat="1" ht="13.5" customHeight="1">
      <c r="B17" s="475"/>
      <c r="C17" s="475"/>
      <c r="D17" s="475"/>
      <c r="E17" s="475"/>
      <c r="F17" s="475"/>
      <c r="G17" s="167"/>
    </row>
    <row r="18" spans="2:7" s="283" customFormat="1" ht="13.5">
      <c r="B18" s="478"/>
      <c r="C18" s="478"/>
      <c r="D18" s="478"/>
      <c r="E18" s="478"/>
      <c r="F18" s="478"/>
      <c r="G18" s="167"/>
    </row>
    <row r="19" spans="2:7" s="283" customFormat="1" ht="13.5">
      <c r="B19" s="478"/>
      <c r="C19" s="478"/>
      <c r="D19" s="478"/>
      <c r="E19" s="478"/>
      <c r="F19" s="478"/>
      <c r="G19" s="167"/>
    </row>
    <row r="20" spans="2:7" s="283" customFormat="1" ht="13.5">
      <c r="B20" s="478"/>
      <c r="C20" s="478"/>
      <c r="D20" s="478"/>
      <c r="E20" s="478"/>
      <c r="F20" s="478"/>
      <c r="G20" s="167"/>
    </row>
    <row r="21" spans="2:7" s="283" customFormat="1" ht="13.5">
      <c r="B21" s="478"/>
      <c r="C21" s="478"/>
      <c r="D21" s="478"/>
      <c r="E21" s="478"/>
      <c r="F21" s="478"/>
      <c r="G21" s="167"/>
    </row>
    <row r="22" spans="2:7" s="283" customFormat="1" ht="13.5">
      <c r="B22" s="478"/>
      <c r="C22" s="478"/>
      <c r="D22" s="478"/>
      <c r="E22" s="478"/>
      <c r="F22" s="478"/>
      <c r="G22" s="167"/>
    </row>
    <row r="23" spans="2:7" s="283" customFormat="1" ht="13.5">
      <c r="B23" s="478"/>
      <c r="C23" s="478"/>
      <c r="D23" s="478"/>
      <c r="E23" s="478"/>
      <c r="F23" s="478"/>
      <c r="G23" s="167"/>
    </row>
    <row r="24" spans="2:7" s="283" customFormat="1" ht="13.5">
      <c r="B24" s="478"/>
      <c r="C24" s="478"/>
      <c r="D24" s="478"/>
      <c r="E24" s="478"/>
      <c r="F24" s="478"/>
      <c r="G24" s="167"/>
    </row>
    <row r="25" spans="2:7" ht="13.5">
      <c r="B25" s="478"/>
      <c r="C25" s="478"/>
      <c r="D25" s="478"/>
      <c r="E25" s="478"/>
      <c r="F25" s="478"/>
      <c r="G25" s="167"/>
    </row>
    <row r="26" spans="2:7" ht="13.5">
      <c r="B26" s="478"/>
      <c r="C26" s="478"/>
      <c r="D26" s="478"/>
      <c r="E26" s="478"/>
      <c r="F26" s="478"/>
      <c r="G26" s="167"/>
    </row>
    <row r="27" ht="13.5">
      <c r="G27" s="167"/>
    </row>
    <row r="28" ht="13.5">
      <c r="G28" s="167"/>
    </row>
    <row r="29" ht="13.5">
      <c r="G29" s="167"/>
    </row>
    <row r="30" ht="13.5">
      <c r="G30" s="167"/>
    </row>
    <row r="31" ht="13.5">
      <c r="G31" s="167"/>
    </row>
    <row r="32" ht="13.5">
      <c r="G32" s="167"/>
    </row>
    <row r="33" ht="13.5">
      <c r="G33" s="167"/>
    </row>
    <row r="34" ht="13.5">
      <c r="G34" s="167"/>
    </row>
    <row r="35" ht="13.5">
      <c r="G35" s="167"/>
    </row>
    <row r="36" ht="13.5">
      <c r="G36" s="167"/>
    </row>
    <row r="37" ht="13.5">
      <c r="G37" s="167"/>
    </row>
    <row r="38" ht="13.5">
      <c r="G38" s="167"/>
    </row>
    <row r="39" ht="13.5">
      <c r="G39" s="167"/>
    </row>
    <row r="40" ht="13.5">
      <c r="G40" s="167"/>
    </row>
    <row r="41" ht="13.5">
      <c r="G41" s="167"/>
    </row>
    <row r="42" ht="13.5">
      <c r="G42" s="167"/>
    </row>
    <row r="43" ht="13.5">
      <c r="G43" s="167"/>
    </row>
    <row r="44" ht="13.5">
      <c r="G44" s="167"/>
    </row>
    <row r="45" ht="13.5">
      <c r="G45" s="167"/>
    </row>
  </sheetData>
  <sheetProtection sheet="1" objects="1" scenarios="1"/>
  <mergeCells count="3">
    <mergeCell ref="B4:B5"/>
    <mergeCell ref="C4:C5"/>
    <mergeCell ref="D4:F4"/>
  </mergeCells>
  <printOptions/>
  <pageMargins left="0.7" right="0.7" top="0.75" bottom="0.75" header="0.3" footer="0.3"/>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sheetPr codeName="lvl01">
    <tabColor rgb="FF92D050"/>
  </sheetPr>
  <dimension ref="A1:U90"/>
  <sheetViews>
    <sheetView showGridLines="0" zoomScale="115" zoomScaleNormal="115" zoomScaleSheetLayoutView="100" zoomScalePageLayoutView="0" workbookViewId="0" topLeftCell="A1">
      <selection activeCell="A1" sqref="A1"/>
    </sheetView>
  </sheetViews>
  <sheetFormatPr defaultColWidth="9.140625" defaultRowHeight="15.75" customHeight="1"/>
  <cols>
    <col min="1" max="2" width="3.421875" style="169" customWidth="1"/>
    <col min="3" max="8" width="13.421875" style="169" customWidth="1"/>
    <col min="9" max="9" width="3.8515625" style="169" customWidth="1"/>
    <col min="10" max="10" width="4.28125" style="3" hidden="1" customWidth="1"/>
    <col min="11" max="11" width="7.7109375" style="169" customWidth="1"/>
    <col min="12" max="16384" width="9.00390625" style="169" customWidth="1"/>
  </cols>
  <sheetData>
    <row r="1" spans="1:10" s="163" customFormat="1" ht="15.75" customHeight="1">
      <c r="A1" s="301" t="s">
        <v>38</v>
      </c>
      <c r="J1" s="12"/>
    </row>
    <row r="2" s="163" customFormat="1" ht="15.75" customHeight="1">
      <c r="J2" s="12"/>
    </row>
    <row r="3" spans="1:10" s="163" customFormat="1" ht="15.75" customHeight="1">
      <c r="A3" s="302" t="s">
        <v>66</v>
      </c>
      <c r="J3" s="12"/>
    </row>
    <row r="4" spans="3:11" s="163" customFormat="1" ht="15.75" customHeight="1">
      <c r="C4" s="163" t="s">
        <v>79</v>
      </c>
      <c r="J4" s="12"/>
      <c r="K4" s="164"/>
    </row>
    <row r="5" spans="3:11" s="163" customFormat="1" ht="15.75" customHeight="1">
      <c r="C5" s="163" t="s">
        <v>93</v>
      </c>
      <c r="J5" s="12"/>
      <c r="K5" s="164"/>
    </row>
    <row r="6" spans="3:11" s="163" customFormat="1" ht="15.75" customHeight="1">
      <c r="C6" s="163" t="s">
        <v>137</v>
      </c>
      <c r="J6" s="12"/>
      <c r="K6" s="164"/>
    </row>
    <row r="7" spans="3:11" s="163" customFormat="1" ht="15.75" customHeight="1">
      <c r="C7" s="163" t="s">
        <v>136</v>
      </c>
      <c r="J7" s="12"/>
      <c r="K7" s="164"/>
    </row>
    <row r="8" spans="3:10" s="163" customFormat="1" ht="15.75" customHeight="1">
      <c r="C8" s="303"/>
      <c r="J8" s="12"/>
    </row>
    <row r="9" spans="1:10" s="163" customFormat="1" ht="15.75" customHeight="1">
      <c r="A9" s="302" t="s">
        <v>148</v>
      </c>
      <c r="C9" s="303"/>
      <c r="J9" s="12"/>
    </row>
    <row r="10" spans="1:10" s="163" customFormat="1" ht="15.75" customHeight="1">
      <c r="A10" s="303"/>
      <c r="C10" s="303"/>
      <c r="J10" s="12"/>
    </row>
    <row r="11" spans="1:10" s="163" customFormat="1" ht="15.75" customHeight="1">
      <c r="A11" s="301">
        <v>1</v>
      </c>
      <c r="B11" s="301" t="s">
        <v>65</v>
      </c>
      <c r="J11" s="12"/>
    </row>
    <row r="12" spans="3:10" s="163" customFormat="1" ht="15.75" customHeight="1">
      <c r="C12" s="511"/>
      <c r="D12" s="512"/>
      <c r="E12" s="512"/>
      <c r="F12" s="512"/>
      <c r="G12" s="512"/>
      <c r="H12" s="513"/>
      <c r="J12" s="360"/>
    </row>
    <row r="13" spans="6:10" s="163" customFormat="1" ht="15.75" customHeight="1">
      <c r="F13" s="304"/>
      <c r="G13" s="304"/>
      <c r="H13" s="304"/>
      <c r="I13" s="305"/>
      <c r="J13" s="13"/>
    </row>
    <row r="14" spans="1:10" s="163" customFormat="1" ht="15.75" customHeight="1">
      <c r="A14" s="301">
        <v>2</v>
      </c>
      <c r="B14" s="306" t="s">
        <v>138</v>
      </c>
      <c r="D14" s="307"/>
      <c r="E14" s="307"/>
      <c r="F14" s="307"/>
      <c r="G14" s="307"/>
      <c r="H14" s="307"/>
      <c r="I14" s="307"/>
      <c r="J14" s="12"/>
    </row>
    <row r="15" s="163" customFormat="1" ht="15.75" customHeight="1">
      <c r="J15" s="12"/>
    </row>
    <row r="16" spans="3:10" s="163" customFormat="1" ht="15.75" customHeight="1">
      <c r="C16" s="308"/>
      <c r="D16" s="309"/>
      <c r="E16" s="310"/>
      <c r="F16" s="310"/>
      <c r="G16" s="310"/>
      <c r="H16" s="311"/>
      <c r="J16" s="12">
        <v>1</v>
      </c>
    </row>
    <row r="17" spans="3:10" s="163" customFormat="1" ht="15.75" customHeight="1">
      <c r="C17" s="312"/>
      <c r="D17" s="313"/>
      <c r="E17" s="314"/>
      <c r="F17" s="314"/>
      <c r="G17" s="314"/>
      <c r="H17" s="315"/>
      <c r="J17" s="12"/>
    </row>
    <row r="18" spans="3:10" s="163" customFormat="1" ht="15.75" customHeight="1">
      <c r="C18" s="316"/>
      <c r="D18" s="317"/>
      <c r="E18" s="317"/>
      <c r="F18" s="317"/>
      <c r="G18" s="317"/>
      <c r="H18" s="318"/>
      <c r="J18" s="12"/>
    </row>
    <row r="19" spans="2:10" s="163" customFormat="1" ht="15.75" customHeight="1">
      <c r="B19" s="305"/>
      <c r="C19" s="319"/>
      <c r="J19" s="12"/>
    </row>
    <row r="20" spans="1:10" s="163" customFormat="1" ht="15.75" customHeight="1">
      <c r="A20" s="320"/>
      <c r="B20" s="320"/>
      <c r="C20" s="320"/>
      <c r="D20" s="320"/>
      <c r="E20" s="165"/>
      <c r="F20" s="165"/>
      <c r="G20" s="165"/>
      <c r="H20" s="165"/>
      <c r="I20" s="165"/>
      <c r="J20" s="12"/>
    </row>
    <row r="21" spans="1:10" s="163" customFormat="1" ht="15.75" customHeight="1">
      <c r="A21" s="320"/>
      <c r="B21" s="320"/>
      <c r="C21" s="388"/>
      <c r="D21" s="389"/>
      <c r="E21" s="389"/>
      <c r="F21" s="389"/>
      <c r="G21" s="389"/>
      <c r="H21" s="390"/>
      <c r="I21" s="165"/>
      <c r="J21" s="12">
        <v>1</v>
      </c>
    </row>
    <row r="22" spans="1:10" s="163" customFormat="1" ht="15.75" customHeight="1">
      <c r="A22" s="320"/>
      <c r="B22" s="320"/>
      <c r="C22" s="391"/>
      <c r="D22" s="392"/>
      <c r="E22" s="392"/>
      <c r="F22" s="392"/>
      <c r="G22" s="392"/>
      <c r="H22" s="393"/>
      <c r="I22" s="165"/>
      <c r="J22" s="12"/>
    </row>
    <row r="23" spans="1:10" s="163" customFormat="1" ht="15.75" customHeight="1">
      <c r="A23" s="320"/>
      <c r="B23" s="320"/>
      <c r="C23" s="394"/>
      <c r="D23" s="395"/>
      <c r="E23" s="395"/>
      <c r="F23" s="395"/>
      <c r="G23" s="395"/>
      <c r="H23" s="396"/>
      <c r="J23" s="12"/>
    </row>
    <row r="24" spans="1:10" s="163" customFormat="1" ht="15.75" customHeight="1">
      <c r="A24" s="320"/>
      <c r="B24" s="320"/>
      <c r="C24" s="321"/>
      <c r="D24" s="322"/>
      <c r="E24" s="499"/>
      <c r="F24" s="500"/>
      <c r="G24" s="500"/>
      <c r="H24" s="501"/>
      <c r="J24" s="12">
        <v>1</v>
      </c>
    </row>
    <row r="25" spans="1:10" s="163" customFormat="1" ht="15.75" customHeight="1">
      <c r="A25" s="320"/>
      <c r="B25" s="320"/>
      <c r="C25" s="323" t="s">
        <v>156</v>
      </c>
      <c r="D25" s="265"/>
      <c r="E25" s="499"/>
      <c r="F25" s="502"/>
      <c r="G25" s="502"/>
      <c r="H25" s="503"/>
      <c r="J25" s="12"/>
    </row>
    <row r="26" spans="1:10" s="163" customFormat="1" ht="15.75" customHeight="1">
      <c r="A26" s="320"/>
      <c r="B26" s="320"/>
      <c r="C26" s="316"/>
      <c r="D26" s="318"/>
      <c r="E26" s="504"/>
      <c r="F26" s="505"/>
      <c r="G26" s="505"/>
      <c r="H26" s="506"/>
      <c r="J26" s="12"/>
    </row>
    <row r="27" spans="1:10" s="257" customFormat="1" ht="15.75" customHeight="1">
      <c r="A27" s="324"/>
      <c r="B27" s="324"/>
      <c r="C27" s="325" t="s">
        <v>196</v>
      </c>
      <c r="D27" s="325"/>
      <c r="E27" s="326"/>
      <c r="F27" s="326"/>
      <c r="G27" s="326"/>
      <c r="H27" s="326"/>
      <c r="J27" s="30"/>
    </row>
    <row r="28" s="163" customFormat="1" ht="15.75" customHeight="1">
      <c r="J28" s="12"/>
    </row>
    <row r="29" spans="3:10" s="163" customFormat="1" ht="15.75" customHeight="1">
      <c r="C29" s="308"/>
      <c r="D29" s="309"/>
      <c r="E29" s="310"/>
      <c r="F29" s="310"/>
      <c r="G29" s="310"/>
      <c r="H29" s="311"/>
      <c r="J29" s="12">
        <v>1</v>
      </c>
    </row>
    <row r="30" spans="3:11" s="163" customFormat="1" ht="15.75" customHeight="1">
      <c r="C30" s="312"/>
      <c r="D30" s="313"/>
      <c r="E30" s="314"/>
      <c r="F30" s="314"/>
      <c r="G30" s="314"/>
      <c r="H30" s="315"/>
      <c r="J30" s="12"/>
      <c r="K30" s="285"/>
    </row>
    <row r="31" spans="3:10" s="163" customFormat="1" ht="15.75" customHeight="1">
      <c r="C31" s="316"/>
      <c r="D31" s="317"/>
      <c r="E31" s="317"/>
      <c r="F31" s="317"/>
      <c r="G31" s="317"/>
      <c r="H31" s="318"/>
      <c r="J31" s="12"/>
    </row>
    <row r="32" spans="1:10" s="257" customFormat="1" ht="15.75" customHeight="1">
      <c r="A32" s="324"/>
      <c r="B32" s="324"/>
      <c r="C32" s="327"/>
      <c r="D32" s="327"/>
      <c r="E32" s="328"/>
      <c r="F32" s="328"/>
      <c r="G32" s="328"/>
      <c r="H32" s="328"/>
      <c r="J32" s="30"/>
    </row>
    <row r="33" spans="3:10" s="163" customFormat="1" ht="15.75" customHeight="1">
      <c r="C33" s="320"/>
      <c r="J33" s="12"/>
    </row>
    <row r="34" spans="1:10" s="163" customFormat="1" ht="15.75" customHeight="1">
      <c r="A34" s="301">
        <v>3</v>
      </c>
      <c r="B34" s="329" t="s">
        <v>92</v>
      </c>
      <c r="D34" s="330"/>
      <c r="E34" s="330"/>
      <c r="J34" s="12"/>
    </row>
    <row r="35" spans="2:10" s="163" customFormat="1" ht="15.75" customHeight="1">
      <c r="B35" s="330"/>
      <c r="D35" s="330"/>
      <c r="E35" s="330"/>
      <c r="J35" s="12"/>
    </row>
    <row r="36" spans="3:10" s="163" customFormat="1" ht="15.75" customHeight="1">
      <c r="C36" s="517"/>
      <c r="D36" s="518"/>
      <c r="E36" s="518"/>
      <c r="F36" s="518"/>
      <c r="G36" s="518"/>
      <c r="H36" s="519"/>
      <c r="I36" s="304" t="s">
        <v>145</v>
      </c>
      <c r="J36" s="360"/>
    </row>
    <row r="37" spans="3:10" s="163" customFormat="1" ht="15.75" customHeight="1">
      <c r="C37" s="330"/>
      <c r="D37" s="330"/>
      <c r="E37" s="330"/>
      <c r="F37" s="330"/>
      <c r="G37" s="330"/>
      <c r="H37" s="304"/>
      <c r="I37" s="304"/>
      <c r="J37" s="13"/>
    </row>
    <row r="38" spans="1:10" s="163" customFormat="1" ht="15.75" customHeight="1">
      <c r="A38" s="301">
        <v>4</v>
      </c>
      <c r="B38" s="329" t="s">
        <v>63</v>
      </c>
      <c r="D38" s="330"/>
      <c r="E38" s="330"/>
      <c r="F38" s="330"/>
      <c r="G38" s="330"/>
      <c r="J38" s="12"/>
    </row>
    <row r="39" spans="2:10" s="163" customFormat="1" ht="15.75" customHeight="1">
      <c r="B39" s="330"/>
      <c r="D39" s="330"/>
      <c r="E39" s="330"/>
      <c r="F39" s="330"/>
      <c r="G39" s="330"/>
      <c r="J39" s="12"/>
    </row>
    <row r="40" spans="3:10" s="163" customFormat="1" ht="15.75" customHeight="1">
      <c r="C40" s="514"/>
      <c r="D40" s="515"/>
      <c r="E40" s="515"/>
      <c r="F40" s="515"/>
      <c r="G40" s="515"/>
      <c r="H40" s="516"/>
      <c r="I40" s="163" t="s">
        <v>146</v>
      </c>
      <c r="J40" s="360"/>
    </row>
    <row r="41" spans="3:10" s="163" customFormat="1" ht="15.75" customHeight="1">
      <c r="C41" s="514"/>
      <c r="D41" s="515"/>
      <c r="E41" s="515"/>
      <c r="F41" s="515"/>
      <c r="G41" s="515"/>
      <c r="H41" s="516"/>
      <c r="I41" s="304" t="s">
        <v>147</v>
      </c>
      <c r="J41" s="360"/>
    </row>
    <row r="42" spans="4:21" s="163" customFormat="1" ht="15.75" customHeight="1">
      <c r="D42" s="330"/>
      <c r="E42" s="330"/>
      <c r="F42" s="330"/>
      <c r="G42" s="330"/>
      <c r="H42" s="331"/>
      <c r="I42" s="304"/>
      <c r="J42" s="13"/>
      <c r="O42" s="332"/>
      <c r="P42" s="332"/>
      <c r="Q42" s="257"/>
      <c r="R42" s="333"/>
      <c r="S42" s="333"/>
      <c r="T42" s="333"/>
      <c r="U42" s="333"/>
    </row>
    <row r="43" spans="1:10" s="166" customFormat="1" ht="15.75" customHeight="1">
      <c r="A43" s="273">
        <v>5</v>
      </c>
      <c r="B43" s="273" t="s">
        <v>124</v>
      </c>
      <c r="E43" s="334"/>
      <c r="J43" s="156"/>
    </row>
    <row r="44" spans="3:10" s="166" customFormat="1" ht="15.75" customHeight="1">
      <c r="C44" s="166" t="s">
        <v>192</v>
      </c>
      <c r="E44" s="334"/>
      <c r="J44" s="156"/>
    </row>
    <row r="45" spans="3:10" s="166" customFormat="1" ht="15.75" customHeight="1">
      <c r="C45" s="507" t="s">
        <v>125</v>
      </c>
      <c r="D45" s="508"/>
      <c r="E45" s="509"/>
      <c r="F45" s="510"/>
      <c r="J45" s="156"/>
    </row>
    <row r="46" spans="3:10" s="166" customFormat="1" ht="15.75" customHeight="1">
      <c r="C46" s="507" t="s">
        <v>126</v>
      </c>
      <c r="D46" s="508"/>
      <c r="E46" s="509"/>
      <c r="F46" s="510"/>
      <c r="J46" s="156"/>
    </row>
    <row r="47" spans="3:10" s="166" customFormat="1" ht="15.75" customHeight="1">
      <c r="C47" s="335" t="s">
        <v>132</v>
      </c>
      <c r="D47" s="336"/>
      <c r="E47" s="337"/>
      <c r="J47" s="156"/>
    </row>
    <row r="48" spans="3:10" s="163" customFormat="1" ht="15.75" customHeight="1">
      <c r="C48" s="330"/>
      <c r="D48" s="330"/>
      <c r="E48" s="330"/>
      <c r="F48" s="330"/>
      <c r="G48" s="330"/>
      <c r="H48" s="331"/>
      <c r="I48" s="304"/>
      <c r="J48" s="13"/>
    </row>
    <row r="49" spans="1:10" s="163" customFormat="1" ht="15.75" customHeight="1">
      <c r="A49" s="301">
        <v>6</v>
      </c>
      <c r="B49" s="301" t="s">
        <v>175</v>
      </c>
      <c r="J49" s="12"/>
    </row>
    <row r="50" spans="2:10" s="163" customFormat="1" ht="15.75" customHeight="1">
      <c r="B50" s="163" t="s">
        <v>67</v>
      </c>
      <c r="J50" s="12"/>
    </row>
    <row r="51" spans="2:10" s="163" customFormat="1" ht="15.75" customHeight="1">
      <c r="B51" s="338" t="s">
        <v>123</v>
      </c>
      <c r="C51" s="338"/>
      <c r="E51" s="338"/>
      <c r="J51" s="12"/>
    </row>
    <row r="52" spans="2:10" s="166" customFormat="1" ht="15.75" customHeight="1">
      <c r="B52" s="339"/>
      <c r="C52" s="340" t="s">
        <v>72</v>
      </c>
      <c r="D52" s="341"/>
      <c r="E52" s="341"/>
      <c r="F52" s="342"/>
      <c r="J52" s="156"/>
    </row>
    <row r="53" spans="2:10" s="166" customFormat="1" ht="15.75" customHeight="1">
      <c r="B53" s="339"/>
      <c r="C53" s="343" t="s">
        <v>73</v>
      </c>
      <c r="D53" s="344"/>
      <c r="E53" s="344"/>
      <c r="F53" s="345"/>
      <c r="J53" s="156"/>
    </row>
    <row r="54" spans="2:10" s="166" customFormat="1" ht="15.75" customHeight="1">
      <c r="B54" s="339"/>
      <c r="C54" s="343" t="s">
        <v>115</v>
      </c>
      <c r="D54" s="344"/>
      <c r="E54" s="344"/>
      <c r="F54" s="346"/>
      <c r="J54" s="156"/>
    </row>
    <row r="55" spans="2:10" s="166" customFormat="1" ht="15.75" customHeight="1">
      <c r="B55" s="339"/>
      <c r="C55" s="343" t="s">
        <v>117</v>
      </c>
      <c r="D55" s="344"/>
      <c r="E55" s="344"/>
      <c r="F55" s="345"/>
      <c r="J55" s="156"/>
    </row>
    <row r="56" spans="2:10" s="166" customFormat="1" ht="15.75" customHeight="1">
      <c r="B56" s="339"/>
      <c r="C56" s="347" t="s">
        <v>116</v>
      </c>
      <c r="D56" s="348"/>
      <c r="E56" s="348"/>
      <c r="F56" s="346"/>
      <c r="J56" s="156"/>
    </row>
    <row r="57" spans="2:10" s="166" customFormat="1" ht="15.75" customHeight="1">
      <c r="B57" s="339"/>
      <c r="C57" s="349" t="s">
        <v>151</v>
      </c>
      <c r="D57" s="350"/>
      <c r="E57" s="351"/>
      <c r="F57" s="352"/>
      <c r="J57" s="156"/>
    </row>
    <row r="58" spans="2:10" s="166" customFormat="1" ht="15.75" customHeight="1">
      <c r="B58" s="336"/>
      <c r="C58" s="336"/>
      <c r="D58" s="336"/>
      <c r="E58" s="337"/>
      <c r="J58" s="156"/>
    </row>
    <row r="59" spans="2:10" s="163" customFormat="1" ht="15.75" customHeight="1">
      <c r="B59" s="163" t="s">
        <v>36</v>
      </c>
      <c r="H59" s="353"/>
      <c r="J59" s="12"/>
    </row>
    <row r="60" spans="2:10" s="163" customFormat="1" ht="15.75" customHeight="1">
      <c r="B60" s="163" t="s">
        <v>64</v>
      </c>
      <c r="J60" s="12"/>
    </row>
    <row r="61" spans="2:10" s="163" customFormat="1" ht="15.75" customHeight="1">
      <c r="B61" s="163" t="s">
        <v>80</v>
      </c>
      <c r="J61" s="12"/>
    </row>
    <row r="62" spans="2:10" s="163" customFormat="1" ht="15.75" customHeight="1">
      <c r="B62" s="163" t="s">
        <v>37</v>
      </c>
      <c r="J62" s="12"/>
    </row>
    <row r="63" spans="2:10" s="163" customFormat="1" ht="15.75" customHeight="1">
      <c r="B63" s="163" t="s">
        <v>139</v>
      </c>
      <c r="J63" s="12"/>
    </row>
    <row r="64" spans="2:10" s="166" customFormat="1" ht="15.75" customHeight="1">
      <c r="B64" s="336"/>
      <c r="C64" s="354"/>
      <c r="D64" s="336"/>
      <c r="E64" s="337"/>
      <c r="J64" s="156"/>
    </row>
    <row r="65" spans="1:11" s="170" customFormat="1" ht="15.75" customHeight="1">
      <c r="A65" s="301">
        <v>7</v>
      </c>
      <c r="B65" s="273" t="s">
        <v>143</v>
      </c>
      <c r="C65" s="329"/>
      <c r="D65" s="355"/>
      <c r="E65" s="356"/>
      <c r="F65" s="356"/>
      <c r="G65" s="356"/>
      <c r="H65" s="355"/>
      <c r="I65" s="357"/>
      <c r="J65" s="171"/>
      <c r="K65" s="168"/>
    </row>
    <row r="66" spans="2:10" s="170" customFormat="1" ht="15.75" customHeight="1">
      <c r="B66" s="170" t="s">
        <v>140</v>
      </c>
      <c r="J66" s="171"/>
    </row>
    <row r="67" spans="2:10" s="170" customFormat="1" ht="15.75" customHeight="1">
      <c r="B67" s="170" t="s">
        <v>174</v>
      </c>
      <c r="J67" s="171"/>
    </row>
    <row r="68" spans="2:10" s="170" customFormat="1" ht="15.75" customHeight="1">
      <c r="B68" s="170" t="s">
        <v>141</v>
      </c>
      <c r="J68" s="171"/>
    </row>
    <row r="69" spans="2:10" s="170" customFormat="1" ht="15.75" customHeight="1">
      <c r="B69" s="358" t="s">
        <v>142</v>
      </c>
      <c r="J69" s="171"/>
    </row>
    <row r="70" spans="2:10" s="170" customFormat="1" ht="15.75" customHeight="1">
      <c r="B70" s="359" t="s">
        <v>144</v>
      </c>
      <c r="J70" s="171"/>
    </row>
    <row r="71" spans="2:10" s="166" customFormat="1" ht="15.75" customHeight="1">
      <c r="B71" s="336"/>
      <c r="C71" s="336"/>
      <c r="D71" s="336"/>
      <c r="E71" s="337"/>
      <c r="J71" s="156"/>
    </row>
    <row r="72" spans="4:10" s="170" customFormat="1" ht="15.75" customHeight="1">
      <c r="D72" s="167"/>
      <c r="J72" s="171"/>
    </row>
    <row r="73" s="170" customFormat="1" ht="15.75" customHeight="1">
      <c r="J73" s="171"/>
    </row>
    <row r="74" s="167" customFormat="1" ht="15.75" customHeight="1">
      <c r="J74" s="2"/>
    </row>
    <row r="75" s="167" customFormat="1" ht="15.75" customHeight="1">
      <c r="J75" s="2"/>
    </row>
    <row r="76" s="167" customFormat="1" ht="15.75" customHeight="1">
      <c r="J76" s="2"/>
    </row>
    <row r="77" s="167" customFormat="1" ht="15.75" customHeight="1">
      <c r="J77" s="2"/>
    </row>
    <row r="78" s="167" customFormat="1" ht="15.75" customHeight="1">
      <c r="J78" s="2"/>
    </row>
    <row r="79" s="167" customFormat="1" ht="15.75" customHeight="1">
      <c r="J79" s="2"/>
    </row>
    <row r="80" s="167" customFormat="1" ht="15.75" customHeight="1">
      <c r="J80" s="2"/>
    </row>
    <row r="81" s="167" customFormat="1" ht="15.75" customHeight="1">
      <c r="J81" s="2"/>
    </row>
    <row r="82" s="167" customFormat="1" ht="15.75" customHeight="1">
      <c r="J82" s="2"/>
    </row>
    <row r="83" s="167" customFormat="1" ht="15.75" customHeight="1">
      <c r="J83" s="2"/>
    </row>
    <row r="84" s="167" customFormat="1" ht="15.75" customHeight="1">
      <c r="J84" s="2"/>
    </row>
    <row r="85" s="167" customFormat="1" ht="15.75" customHeight="1">
      <c r="J85" s="2"/>
    </row>
    <row r="86" s="167" customFormat="1" ht="15.75" customHeight="1">
      <c r="J86" s="2"/>
    </row>
    <row r="87" s="167" customFormat="1" ht="15.75" customHeight="1">
      <c r="J87" s="2"/>
    </row>
    <row r="88" s="167" customFormat="1" ht="15.75" customHeight="1">
      <c r="J88" s="2"/>
    </row>
    <row r="89" s="167" customFormat="1" ht="15.75" customHeight="1">
      <c r="J89" s="2"/>
    </row>
    <row r="90" s="167" customFormat="1" ht="15.75" customHeight="1">
      <c r="J90" s="2"/>
    </row>
  </sheetData>
  <sheetProtection sheet="1" objects="1" scenarios="1"/>
  <mergeCells count="9">
    <mergeCell ref="E24:H26"/>
    <mergeCell ref="C46:D46"/>
    <mergeCell ref="C45:D45"/>
    <mergeCell ref="E46:F46"/>
    <mergeCell ref="E45:F45"/>
    <mergeCell ref="C12:H12"/>
    <mergeCell ref="C41:H41"/>
    <mergeCell ref="C40:H40"/>
    <mergeCell ref="C36:H36"/>
  </mergeCells>
  <conditionalFormatting sqref="E45:F45">
    <cfRule type="expression" priority="10" dxfId="0" stopIfTrue="1">
      <formula>OR($E$45="",$E$45=0)</formula>
    </cfRule>
  </conditionalFormatting>
  <conditionalFormatting sqref="E46:F46">
    <cfRule type="expression" priority="9" dxfId="0" stopIfTrue="1">
      <formula>OR($E$46="",$E$46=0)</formula>
    </cfRule>
  </conditionalFormatting>
  <conditionalFormatting sqref="D25">
    <cfRule type="expression" priority="1" dxfId="0" stopIfTrue="1">
      <formula>$D$25&gt;10</formula>
    </cfRule>
    <cfRule type="expression" priority="2" dxfId="0" stopIfTrue="1">
      <formula>$D$25&lt;1</formula>
    </cfRule>
  </conditionalFormatting>
  <hyperlinks>
    <hyperlink ref="C54" location="技術導入費!A1" display="　　技術導入費"/>
    <hyperlink ref="C56" location="運搬費!A1" display="運搬費"/>
    <hyperlink ref="C55" location="専門家経費!A1" display="専門家経費"/>
    <hyperlink ref="C57" location="クラウド利用費!A1" display="クラウド利用費"/>
    <hyperlink ref="C52" location="'機械装置費（50万円以上）'!A1" display="機械装置費（50万円以上）"/>
    <hyperlink ref="C53" location="'機械装置費（50万円未満）'!A1" display="機械装置費（50万円未満）"/>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drawing r:id="rId2"/>
  <legacyDrawing r:id="rId1"/>
</worksheet>
</file>

<file path=xl/worksheets/sheet5.xml><?xml version="1.0" encoding="utf-8"?>
<worksheet xmlns="http://schemas.openxmlformats.org/spreadsheetml/2006/main" xmlns:r="http://schemas.openxmlformats.org/officeDocument/2006/relationships">
  <sheetPr codeName="Sheet2"/>
  <dimension ref="B2:R7"/>
  <sheetViews>
    <sheetView zoomScalePageLayoutView="0" workbookViewId="0" topLeftCell="A1">
      <selection activeCell="K3" sqref="K3"/>
    </sheetView>
  </sheetViews>
  <sheetFormatPr defaultColWidth="9.140625" defaultRowHeight="15"/>
  <cols>
    <col min="1" max="1" width="2.421875" style="0" customWidth="1"/>
    <col min="2" max="2" width="3.140625" style="31" bestFit="1" customWidth="1"/>
    <col min="3" max="3" width="25.140625" style="0" customWidth="1"/>
    <col min="4" max="4" width="2.00390625" style="0" customWidth="1"/>
    <col min="5" max="5" width="3.140625" style="31" bestFit="1" customWidth="1"/>
    <col min="6" max="6" width="18.421875" style="32" bestFit="1" customWidth="1"/>
    <col min="7" max="7" width="15.28125" style="0" bestFit="1" customWidth="1"/>
    <col min="8" max="8" width="12.140625" style="34" bestFit="1" customWidth="1"/>
    <col min="9" max="9" width="12.421875" style="36" bestFit="1" customWidth="1"/>
    <col min="10" max="10" width="1.57421875" style="0" customWidth="1"/>
    <col min="11" max="11" width="3.140625" style="0" bestFit="1" customWidth="1"/>
    <col min="12" max="12" width="30.7109375" style="261" bestFit="1" customWidth="1"/>
    <col min="13" max="13" width="13.28125" style="261" customWidth="1"/>
    <col min="15" max="15" width="1.57421875" style="32" customWidth="1"/>
    <col min="16" max="16" width="3.140625" style="32" bestFit="1" customWidth="1"/>
    <col min="17" max="17" width="20.00390625" style="261" bestFit="1" customWidth="1"/>
    <col min="18" max="18" width="13.28125" style="270" customWidth="1"/>
  </cols>
  <sheetData>
    <row r="2" spans="2:18" ht="13.5">
      <c r="B2" s="29" t="s">
        <v>95</v>
      </c>
      <c r="C2" s="29" t="s">
        <v>94</v>
      </c>
      <c r="E2" s="29" t="s">
        <v>95</v>
      </c>
      <c r="F2" s="520" t="s">
        <v>94</v>
      </c>
      <c r="G2" s="521"/>
      <c r="H2" s="26" t="s">
        <v>153</v>
      </c>
      <c r="I2" s="26" t="s">
        <v>103</v>
      </c>
      <c r="K2" s="33" t="s">
        <v>95</v>
      </c>
      <c r="L2" s="258" t="s">
        <v>158</v>
      </c>
      <c r="M2" s="258" t="s">
        <v>157</v>
      </c>
      <c r="P2" s="33" t="s">
        <v>95</v>
      </c>
      <c r="Q2" s="266" t="s">
        <v>163</v>
      </c>
      <c r="R2" s="267" t="s">
        <v>164</v>
      </c>
    </row>
    <row r="3" spans="2:18" ht="13.5">
      <c r="B3" s="29">
        <v>1</v>
      </c>
      <c r="C3" s="27" t="s">
        <v>101</v>
      </c>
      <c r="E3" s="29">
        <v>1</v>
      </c>
      <c r="F3" s="27" t="s">
        <v>150</v>
      </c>
      <c r="G3" s="27"/>
      <c r="H3" s="28">
        <v>20000000</v>
      </c>
      <c r="I3" s="28">
        <v>1000000</v>
      </c>
      <c r="K3" s="33">
        <v>1</v>
      </c>
      <c r="L3" s="399" t="s">
        <v>182</v>
      </c>
      <c r="M3" s="259"/>
      <c r="P3" s="33">
        <v>1</v>
      </c>
      <c r="Q3" s="271" t="s">
        <v>165</v>
      </c>
      <c r="R3" s="268">
        <f>2/3</f>
        <v>0.6666666666666666</v>
      </c>
    </row>
    <row r="4" spans="2:18" ht="13.5">
      <c r="B4" s="29">
        <v>2</v>
      </c>
      <c r="C4" s="27" t="s">
        <v>102</v>
      </c>
      <c r="E4" s="33">
        <v>2</v>
      </c>
      <c r="F4" s="27" t="s">
        <v>178</v>
      </c>
      <c r="G4" s="27"/>
      <c r="H4" s="28">
        <v>10000000</v>
      </c>
      <c r="I4" s="28">
        <v>1000000</v>
      </c>
      <c r="K4" s="33">
        <v>2</v>
      </c>
      <c r="L4" s="399" t="s">
        <v>183</v>
      </c>
      <c r="M4" s="260">
        <v>300000</v>
      </c>
      <c r="P4" s="33">
        <v>2</v>
      </c>
      <c r="Q4" s="271" t="s">
        <v>166</v>
      </c>
      <c r="R4" s="269">
        <f>1/2</f>
        <v>0.5</v>
      </c>
    </row>
    <row r="5" spans="5:8" ht="13.5">
      <c r="E5" s="35"/>
      <c r="G5" s="32"/>
      <c r="H5" s="36"/>
    </row>
    <row r="6" spans="5:7" ht="13.5">
      <c r="E6" s="35"/>
      <c r="G6" s="32"/>
    </row>
    <row r="7" spans="5:7" ht="13.5">
      <c r="E7" s="35"/>
      <c r="G7" s="32"/>
    </row>
  </sheetData>
  <sheetProtection/>
  <mergeCells count="1">
    <mergeCell ref="F2:G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7">
    <tabColor rgb="FFFFFF3B"/>
    <pageSetUpPr fitToPage="1"/>
  </sheetPr>
  <dimension ref="A1:BF122"/>
  <sheetViews>
    <sheetView showGridLines="0" zoomScale="70" zoomScaleNormal="70" zoomScaleSheetLayoutView="70" zoomScalePageLayoutView="0" workbookViewId="0" topLeftCell="A1">
      <selection activeCell="A1" sqref="A1"/>
    </sheetView>
  </sheetViews>
  <sheetFormatPr defaultColWidth="9.140625" defaultRowHeight="15"/>
  <cols>
    <col min="1" max="1" width="3.57421875" style="67" customWidth="1"/>
    <col min="2" max="2" width="11.57421875" style="67" customWidth="1"/>
    <col min="3" max="3" width="22.7109375" style="67" customWidth="1"/>
    <col min="4" max="4" width="11.57421875" style="67" customWidth="1"/>
    <col min="5" max="5" width="21.421875" style="67" customWidth="1"/>
    <col min="6" max="6" width="11.57421875" style="67" customWidth="1"/>
    <col min="7" max="7" width="21.421875" style="67" customWidth="1"/>
    <col min="8" max="8" width="11.57421875" style="67" customWidth="1"/>
    <col min="9" max="9" width="21.421875" style="67" customWidth="1"/>
    <col min="10" max="10" width="11.57421875" style="67" customWidth="1"/>
    <col min="11" max="11" width="21.421875" style="67" customWidth="1"/>
    <col min="12" max="12" width="9.8515625" style="67" customWidth="1"/>
    <col min="13" max="13" width="22.7109375" style="67" customWidth="1"/>
    <col min="14" max="14" width="12.7109375" style="67" customWidth="1"/>
    <col min="15" max="15" width="5.28125" style="67" customWidth="1"/>
    <col min="16" max="16" width="47.140625" style="67" bestFit="1" customWidth="1"/>
    <col min="17" max="17" width="25.421875" style="69" customWidth="1"/>
    <col min="18" max="18" width="18.57421875" style="69" customWidth="1"/>
    <col min="19" max="19" width="25.421875" style="69" customWidth="1"/>
    <col min="20" max="20" width="32.421875" style="69" customWidth="1"/>
    <col min="21" max="21" width="26.28125" style="67" customWidth="1"/>
    <col min="22" max="22" width="17.421875" style="67" customWidth="1"/>
    <col min="23" max="24" width="17.421875" style="133" customWidth="1"/>
    <col min="25" max="33" width="17.421875" style="67" customWidth="1"/>
    <col min="34" max="34" width="21.8515625" style="67" customWidth="1"/>
    <col min="35" max="35" width="35.28125" style="67" customWidth="1"/>
    <col min="36" max="36" width="19.28125" style="67" customWidth="1"/>
    <col min="37" max="37" width="5.7109375" style="67" customWidth="1"/>
    <col min="38" max="38" width="35.28125" style="67" customWidth="1"/>
    <col min="39" max="39" width="19.28125" style="67" customWidth="1"/>
    <col min="40" max="40" width="5.7109375" style="67" customWidth="1"/>
    <col min="41" max="41" width="35.28125" style="67" customWidth="1"/>
    <col min="42" max="42" width="19.28125" style="67" customWidth="1"/>
    <col min="43" max="43" width="5.7109375" style="67" customWidth="1"/>
    <col min="44" max="45" width="11.140625" style="67" bestFit="1" customWidth="1"/>
    <col min="46" max="46" width="6.7109375" style="67" bestFit="1" customWidth="1"/>
    <col min="47" max="47" width="45.57421875" style="67" bestFit="1" customWidth="1"/>
    <col min="48" max="48" width="10.28125" style="67" customWidth="1"/>
    <col min="49" max="49" width="9.421875" style="67" customWidth="1"/>
    <col min="50" max="50" width="4.57421875" style="67" bestFit="1" customWidth="1"/>
    <col min="51" max="51" width="8.421875" style="67" bestFit="1" customWidth="1"/>
    <col min="52" max="52" width="4.57421875" style="67" bestFit="1" customWidth="1"/>
    <col min="53" max="53" width="15.421875" style="67" bestFit="1" customWidth="1"/>
    <col min="54" max="54" width="4.57421875" style="67" bestFit="1" customWidth="1"/>
    <col min="55" max="55" width="18.28125" style="67" bestFit="1" customWidth="1"/>
    <col min="56" max="56" width="6.8515625" style="67" bestFit="1" customWidth="1"/>
    <col min="57" max="57" width="14.00390625" style="67" customWidth="1"/>
    <col min="58" max="58" width="13.8515625" style="67" customWidth="1"/>
    <col min="59" max="59" width="17.28125" style="67" customWidth="1"/>
    <col min="60" max="16384" width="9.00390625" style="67" customWidth="1"/>
  </cols>
  <sheetData>
    <row r="1" spans="1:18" s="62" customFormat="1" ht="13.5">
      <c r="A1" s="61"/>
      <c r="E1" s="63"/>
      <c r="F1" s="64"/>
      <c r="H1" s="61"/>
      <c r="N1" s="61"/>
      <c r="O1" s="61"/>
      <c r="P1" s="61"/>
      <c r="R1" s="65"/>
    </row>
    <row r="2" spans="1:18" s="62" customFormat="1" ht="13.5">
      <c r="A2" s="61"/>
      <c r="B2" s="59"/>
      <c r="E2" s="63"/>
      <c r="F2" s="64"/>
      <c r="H2" s="61"/>
      <c r="N2" s="61"/>
      <c r="O2" s="61"/>
      <c r="P2" s="61"/>
      <c r="R2" s="65"/>
    </row>
    <row r="3" spans="1:32" s="62" customFormat="1" ht="24">
      <c r="A3" s="61"/>
      <c r="E3" s="63"/>
      <c r="F3" s="64"/>
      <c r="H3" s="61"/>
      <c r="N3" s="61"/>
      <c r="O3" s="61"/>
      <c r="P3" s="61"/>
      <c r="R3" s="65"/>
      <c r="V3" s="152"/>
      <c r="W3" s="152"/>
      <c r="X3" s="152"/>
      <c r="Y3" s="152"/>
      <c r="Z3" s="152"/>
      <c r="AF3" s="66"/>
    </row>
    <row r="4" spans="3:40" ht="24">
      <c r="C4" s="68"/>
      <c r="D4" s="68"/>
      <c r="E4" s="68"/>
      <c r="F4" s="68"/>
      <c r="G4" s="69"/>
      <c r="H4" s="69"/>
      <c r="I4" s="69"/>
      <c r="J4" s="69"/>
      <c r="K4" s="69"/>
      <c r="L4" s="69"/>
      <c r="M4" s="69"/>
      <c r="N4" s="69"/>
      <c r="V4" s="152"/>
      <c r="W4" s="152"/>
      <c r="X4" s="152"/>
      <c r="Y4" s="152"/>
      <c r="Z4" s="152"/>
      <c r="AA4" s="152"/>
      <c r="AB4" s="66"/>
      <c r="AC4" s="66"/>
      <c r="AD4" s="66"/>
      <c r="AE4" s="66"/>
      <c r="AN4" s="70"/>
    </row>
    <row r="5" spans="2:31" ht="24">
      <c r="B5" s="150" t="s">
        <v>89</v>
      </c>
      <c r="D5" s="542"/>
      <c r="E5" s="542"/>
      <c r="F5" s="542"/>
      <c r="G5" s="542"/>
      <c r="N5" s="75" t="s">
        <v>0</v>
      </c>
      <c r="Q5" s="71"/>
      <c r="R5" s="72"/>
      <c r="S5" s="72"/>
      <c r="T5" s="67"/>
      <c r="V5" s="547" t="str">
        <f>"（事業者名　：　"&amp;'基本情報入力（使い方）'!C12&amp;")"</f>
        <v>（事業者名　：　)</v>
      </c>
      <c r="W5" s="547"/>
      <c r="X5" s="547"/>
      <c r="Y5" s="547"/>
      <c r="Z5" s="547"/>
      <c r="AA5" s="547"/>
      <c r="AB5" s="66"/>
      <c r="AC5" s="66"/>
      <c r="AD5" s="66"/>
      <c r="AE5" s="66"/>
    </row>
    <row r="6" spans="2:57" s="62" customFormat="1" ht="18.75">
      <c r="B6" s="671" t="s">
        <v>15</v>
      </c>
      <c r="C6" s="671"/>
      <c r="D6" s="672" t="s">
        <v>201</v>
      </c>
      <c r="E6" s="672"/>
      <c r="F6" s="672"/>
      <c r="G6" s="672"/>
      <c r="H6" s="672" t="s">
        <v>202</v>
      </c>
      <c r="I6" s="672"/>
      <c r="J6" s="672" t="s">
        <v>203</v>
      </c>
      <c r="K6" s="672"/>
      <c r="L6" s="673" t="s">
        <v>206</v>
      </c>
      <c r="M6" s="673"/>
      <c r="N6" s="673"/>
      <c r="O6" s="67"/>
      <c r="P6" s="67"/>
      <c r="Q6" s="545" t="s">
        <v>30</v>
      </c>
      <c r="R6" s="76" t="s">
        <v>78</v>
      </c>
      <c r="S6" s="77"/>
      <c r="T6" s="78"/>
      <c r="U6" s="67"/>
      <c r="V6" s="633" t="s">
        <v>30</v>
      </c>
      <c r="W6" s="548" t="s">
        <v>100</v>
      </c>
      <c r="X6" s="549"/>
      <c r="Y6" s="549"/>
      <c r="Z6" s="549"/>
      <c r="AA6" s="550"/>
      <c r="AB6" s="633" t="s">
        <v>30</v>
      </c>
      <c r="AC6" s="548" t="s">
        <v>100</v>
      </c>
      <c r="AD6" s="549"/>
      <c r="AE6" s="549"/>
      <c r="AF6" s="549"/>
      <c r="AG6" s="550"/>
      <c r="AH6" s="67"/>
      <c r="AI6" s="67"/>
      <c r="AJ6" s="67"/>
      <c r="AK6" s="67"/>
      <c r="AL6" s="67"/>
      <c r="AM6" s="67"/>
      <c r="AN6" s="67"/>
      <c r="AO6" s="67"/>
      <c r="AP6" s="67"/>
      <c r="AQ6" s="67"/>
      <c r="AR6" s="67"/>
      <c r="AS6" s="67"/>
      <c r="AT6" s="67"/>
      <c r="AU6" s="67"/>
      <c r="AV6" s="67"/>
      <c r="AW6" s="67"/>
      <c r="AX6" s="67"/>
      <c r="AY6" s="67"/>
      <c r="AZ6" s="67"/>
      <c r="BA6" s="67"/>
      <c r="BB6" s="67"/>
      <c r="BC6" s="67"/>
      <c r="BD6" s="67"/>
      <c r="BE6" s="67"/>
    </row>
    <row r="7" spans="1:57" s="62" customFormat="1" ht="33" customHeight="1">
      <c r="A7" s="69"/>
      <c r="B7" s="671"/>
      <c r="C7" s="671"/>
      <c r="D7" s="649" t="s">
        <v>204</v>
      </c>
      <c r="E7" s="650"/>
      <c r="F7" s="650"/>
      <c r="G7" s="651"/>
      <c r="H7" s="647" t="s">
        <v>75</v>
      </c>
      <c r="I7" s="648"/>
      <c r="J7" s="663" t="s">
        <v>214</v>
      </c>
      <c r="K7" s="664"/>
      <c r="L7" s="663" t="s">
        <v>205</v>
      </c>
      <c r="M7" s="674"/>
      <c r="N7" s="648"/>
      <c r="O7" s="67"/>
      <c r="P7" s="67"/>
      <c r="Q7" s="546"/>
      <c r="R7" s="630" t="str">
        <f>事業類型&amp;":"&amp;$Q$50</f>
        <v>革新的サービス:企業間データ活用型</v>
      </c>
      <c r="S7" s="631"/>
      <c r="T7" s="632"/>
      <c r="U7" s="67"/>
      <c r="V7" s="634"/>
      <c r="W7" s="551"/>
      <c r="X7" s="552"/>
      <c r="Y7" s="552"/>
      <c r="Z7" s="552"/>
      <c r="AA7" s="553"/>
      <c r="AB7" s="634"/>
      <c r="AC7" s="551"/>
      <c r="AD7" s="552"/>
      <c r="AE7" s="552"/>
      <c r="AF7" s="552"/>
      <c r="AG7" s="553"/>
      <c r="AH7" s="67"/>
      <c r="AI7" s="67"/>
      <c r="AJ7" s="67"/>
      <c r="AK7" s="67"/>
      <c r="AL7" s="67"/>
      <c r="AM7" s="67"/>
      <c r="AN7" s="67"/>
      <c r="AO7" s="67"/>
      <c r="AP7" s="67"/>
      <c r="AQ7" s="67"/>
      <c r="AR7" s="67"/>
      <c r="AS7" s="67"/>
      <c r="AT7" s="67"/>
      <c r="AU7" s="67"/>
      <c r="AV7" s="67"/>
      <c r="AW7" s="67"/>
      <c r="AX7" s="67"/>
      <c r="AY7" s="67"/>
      <c r="AZ7" s="67"/>
      <c r="BA7" s="67"/>
      <c r="BB7" s="67"/>
      <c r="BC7" s="67"/>
      <c r="BD7" s="67"/>
      <c r="BE7" s="67"/>
    </row>
    <row r="8" spans="2:33" ht="30" customHeight="1">
      <c r="B8" s="671"/>
      <c r="C8" s="671"/>
      <c r="D8" s="667" t="s">
        <v>198</v>
      </c>
      <c r="E8" s="668"/>
      <c r="F8" s="543" t="s">
        <v>17</v>
      </c>
      <c r="G8" s="544"/>
      <c r="H8" s="543" t="s">
        <v>199</v>
      </c>
      <c r="I8" s="544"/>
      <c r="J8" s="432" t="s">
        <v>200</v>
      </c>
      <c r="K8" s="431" t="str">
        <f>補助名</f>
        <v>２／３</v>
      </c>
      <c r="L8" s="675"/>
      <c r="M8" s="676"/>
      <c r="N8" s="677"/>
      <c r="Q8" s="79"/>
      <c r="R8" s="76" t="s">
        <v>33</v>
      </c>
      <c r="S8" s="80"/>
      <c r="T8" s="81"/>
      <c r="V8" s="370" t="s">
        <v>110</v>
      </c>
      <c r="W8" s="570" t="s">
        <v>177</v>
      </c>
      <c r="X8" s="571"/>
      <c r="Y8" s="571"/>
      <c r="Z8" s="571"/>
      <c r="AA8" s="572"/>
      <c r="AB8" s="371" t="s">
        <v>127</v>
      </c>
      <c r="AC8" s="529" t="s">
        <v>129</v>
      </c>
      <c r="AD8" s="530"/>
      <c r="AE8" s="530"/>
      <c r="AF8" s="530"/>
      <c r="AG8" s="531"/>
    </row>
    <row r="9" spans="1:33" ht="30" customHeight="1">
      <c r="A9" s="74"/>
      <c r="B9" s="665" t="s">
        <v>107</v>
      </c>
      <c r="C9" s="666"/>
      <c r="D9" s="433"/>
      <c r="E9" s="434">
        <f>'機械装置費（単価50万円以上）'!J33</f>
        <v>0</v>
      </c>
      <c r="F9" s="435"/>
      <c r="G9" s="436">
        <f>'機械装置費（単価50万円以上）'!K33</f>
        <v>0</v>
      </c>
      <c r="H9" s="437"/>
      <c r="I9" s="436">
        <f>'機械装置費（単価50万円以上）'!L33</f>
        <v>0</v>
      </c>
      <c r="J9" s="437">
        <f aca="true" t="shared" si="0" ref="J9:J14">IF(K9&gt;I9*補助率,"×","")</f>
      </c>
      <c r="K9" s="436">
        <f aca="true" t="shared" si="1" ref="K9:K14">T28</f>
        <v>0</v>
      </c>
      <c r="L9" s="438"/>
      <c r="M9" s="439"/>
      <c r="N9" s="440"/>
      <c r="Q9" s="38" t="str">
        <f>AQ27</f>
        <v>○</v>
      </c>
      <c r="R9" s="83"/>
      <c r="S9" s="84"/>
      <c r="T9" s="58">
        <f>補助上限額</f>
        <v>20000000</v>
      </c>
      <c r="V9" s="372" t="str">
        <f>IF(OR(W28="×",W29="×",W30="×",W32="×",W31="×",W33="×"),"×","○")</f>
        <v>○</v>
      </c>
      <c r="W9" s="573"/>
      <c r="X9" s="574"/>
      <c r="Y9" s="574"/>
      <c r="Z9" s="574"/>
      <c r="AA9" s="575"/>
      <c r="AB9" s="372" t="str">
        <f>IF(OR('基本情報入力（使い方）'!E45="",'基本情報入力（使い方）'!E45=0),"×",IF(I15&gt;AC9,"×","○"))</f>
        <v>×</v>
      </c>
      <c r="AC9" s="532" t="str">
        <f>IF(OR('基本情報入力（使い方）'!E45="",'基本情報入力（使い方）'!E45=0),"基本情報入力（使い方）の５で総額を入力してください",'基本情報入力（使い方）'!E45)</f>
        <v>基本情報入力（使い方）の５で総額を入力してください</v>
      </c>
      <c r="AD9" s="533"/>
      <c r="AE9" s="533"/>
      <c r="AF9" s="533"/>
      <c r="AG9" s="534"/>
    </row>
    <row r="10" spans="2:33" ht="30" customHeight="1">
      <c r="B10" s="655" t="s">
        <v>108</v>
      </c>
      <c r="C10" s="656"/>
      <c r="D10" s="441"/>
      <c r="E10" s="442">
        <f>'機械装置費（単価50万円未満）'!J33</f>
        <v>0</v>
      </c>
      <c r="F10" s="443"/>
      <c r="G10" s="444">
        <f>'機械装置費（単価50万円未満）'!K33</f>
        <v>0</v>
      </c>
      <c r="H10" s="445"/>
      <c r="I10" s="444">
        <f>'機械装置費（単価50万円未満）'!L33</f>
        <v>0</v>
      </c>
      <c r="J10" s="445">
        <f t="shared" si="0"/>
      </c>
      <c r="K10" s="444">
        <f t="shared" si="1"/>
        <v>0</v>
      </c>
      <c r="L10" s="446"/>
      <c r="M10" s="447"/>
      <c r="N10" s="448"/>
      <c r="Q10" s="79"/>
      <c r="R10" s="76" t="s">
        <v>103</v>
      </c>
      <c r="S10" s="80"/>
      <c r="T10" s="81"/>
      <c r="V10" s="371" t="s">
        <v>111</v>
      </c>
      <c r="W10" s="560" t="s">
        <v>109</v>
      </c>
      <c r="X10" s="561"/>
      <c r="Y10" s="561"/>
      <c r="Z10" s="561"/>
      <c r="AA10" s="562"/>
      <c r="AB10" s="371" t="s">
        <v>128</v>
      </c>
      <c r="AC10" s="529" t="s">
        <v>130</v>
      </c>
      <c r="AD10" s="530"/>
      <c r="AE10" s="530"/>
      <c r="AF10" s="530"/>
      <c r="AG10" s="531"/>
    </row>
    <row r="11" spans="2:33" ht="30" customHeight="1">
      <c r="B11" s="655" t="s">
        <v>25</v>
      </c>
      <c r="C11" s="656"/>
      <c r="D11" s="441"/>
      <c r="E11" s="442">
        <f>'技術導入費'!J33</f>
        <v>0</v>
      </c>
      <c r="F11" s="443"/>
      <c r="G11" s="444">
        <f>'技術導入費'!K33</f>
        <v>0</v>
      </c>
      <c r="H11" s="445"/>
      <c r="I11" s="444">
        <f>'技術導入費'!L33</f>
        <v>0</v>
      </c>
      <c r="J11" s="445">
        <f t="shared" si="0"/>
      </c>
      <c r="K11" s="444">
        <f t="shared" si="1"/>
        <v>0</v>
      </c>
      <c r="L11" s="447"/>
      <c r="M11" s="447"/>
      <c r="N11" s="448"/>
      <c r="Q11" s="39" t="str">
        <f>AQ28</f>
        <v>×</v>
      </c>
      <c r="R11" s="83"/>
      <c r="S11" s="84"/>
      <c r="T11" s="58">
        <f>補助下限額</f>
        <v>1000000</v>
      </c>
      <c r="V11" s="372" t="str">
        <f>IF(OR(X28="×",X29="×",X30="×",,X32="×",X31="×",X33="×"),"×","○")</f>
        <v>○</v>
      </c>
      <c r="W11" s="563"/>
      <c r="X11" s="564"/>
      <c r="Y11" s="564"/>
      <c r="Z11" s="564"/>
      <c r="AA11" s="565"/>
      <c r="AB11" s="372" t="str">
        <f>IF(OR('基本情報入力（使い方）'!E46="",'基本情報入力（使い方）'!E46=0),"×",IF(K15&gt;AC11,"×","○"))</f>
        <v>×</v>
      </c>
      <c r="AC11" s="535" t="str">
        <f>IF(OR('基本情報入力（使い方）'!E46="",'基本情報入力（使い方）'!E46=0),"基本情報入力（使い方）の５で総額を入力してください",'基本情報入力（使い方）'!E46)</f>
        <v>基本情報入力（使い方）の５で総額を入力してください</v>
      </c>
      <c r="AD11" s="536"/>
      <c r="AE11" s="536"/>
      <c r="AF11" s="536"/>
      <c r="AG11" s="537"/>
    </row>
    <row r="12" spans="2:33" ht="30" customHeight="1">
      <c r="B12" s="655" t="s">
        <v>70</v>
      </c>
      <c r="C12" s="656"/>
      <c r="D12" s="441"/>
      <c r="E12" s="442">
        <f>'専門家経費'!J33</f>
        <v>0</v>
      </c>
      <c r="F12" s="443"/>
      <c r="G12" s="444">
        <f>'専門家経費'!K33</f>
        <v>0</v>
      </c>
      <c r="H12" s="445"/>
      <c r="I12" s="444">
        <f>'専門家経費'!L33</f>
        <v>0</v>
      </c>
      <c r="J12" s="445">
        <f t="shared" si="0"/>
      </c>
      <c r="K12" s="444">
        <f t="shared" si="1"/>
        <v>0</v>
      </c>
      <c r="L12" s="449"/>
      <c r="M12" s="449"/>
      <c r="N12" s="448"/>
      <c r="V12" s="373" t="s">
        <v>112</v>
      </c>
      <c r="W12" s="529" t="s">
        <v>119</v>
      </c>
      <c r="X12" s="530"/>
      <c r="Y12" s="530"/>
      <c r="Z12" s="530"/>
      <c r="AA12" s="531"/>
      <c r="AB12" s="69"/>
      <c r="AC12" s="69"/>
      <c r="AD12" s="69"/>
      <c r="AE12" s="69"/>
      <c r="AF12" s="40"/>
      <c r="AG12" s="69"/>
    </row>
    <row r="13" spans="2:34" ht="30" customHeight="1">
      <c r="B13" s="655" t="s">
        <v>26</v>
      </c>
      <c r="C13" s="656"/>
      <c r="D13" s="441"/>
      <c r="E13" s="442">
        <f>'運搬費'!J33</f>
        <v>0</v>
      </c>
      <c r="F13" s="443"/>
      <c r="G13" s="444">
        <f>'運搬費'!K33</f>
        <v>0</v>
      </c>
      <c r="H13" s="445"/>
      <c r="I13" s="444">
        <f>'運搬費'!L33</f>
        <v>0</v>
      </c>
      <c r="J13" s="445">
        <f t="shared" si="0"/>
      </c>
      <c r="K13" s="444">
        <f t="shared" si="1"/>
        <v>0</v>
      </c>
      <c r="L13" s="450"/>
      <c r="M13" s="449"/>
      <c r="N13" s="448"/>
      <c r="Q13" s="86"/>
      <c r="R13" s="67"/>
      <c r="S13" s="87"/>
      <c r="T13" s="67"/>
      <c r="U13" s="69"/>
      <c r="V13" s="374" t="str">
        <f>IF(OR(Y28="×",Y29="×",Y30="×",Y32="×",Y31="×",Y33="×"),"×",AQ29)</f>
        <v>×</v>
      </c>
      <c r="W13" s="566" t="str">
        <f>"("&amp;AO29&amp;")"</f>
        <v>(機械装置費で補助対象経費にして単価５０万円以上の設備投資が必要)</v>
      </c>
      <c r="X13" s="567"/>
      <c r="Y13" s="567"/>
      <c r="Z13" s="567"/>
      <c r="AA13" s="568"/>
      <c r="AB13" s="69"/>
      <c r="AC13" s="69"/>
      <c r="AD13" s="69"/>
      <c r="AE13" s="69"/>
      <c r="AF13" s="40"/>
      <c r="AG13" s="69"/>
      <c r="AH13" s="69"/>
    </row>
    <row r="14" spans="2:33" ht="30" customHeight="1">
      <c r="B14" s="669" t="s">
        <v>154</v>
      </c>
      <c r="C14" s="670"/>
      <c r="D14" s="451"/>
      <c r="E14" s="452">
        <f>'クラウド利用費'!J33</f>
        <v>0</v>
      </c>
      <c r="F14" s="453"/>
      <c r="G14" s="454">
        <f>'クラウド利用費'!K33</f>
        <v>0</v>
      </c>
      <c r="H14" s="455"/>
      <c r="I14" s="454">
        <f>'クラウド利用費'!L33</f>
        <v>0</v>
      </c>
      <c r="J14" s="455">
        <f t="shared" si="0"/>
      </c>
      <c r="K14" s="454">
        <f t="shared" si="1"/>
        <v>0</v>
      </c>
      <c r="L14" s="456"/>
      <c r="M14" s="457"/>
      <c r="N14" s="458"/>
      <c r="Q14" s="86"/>
      <c r="R14" s="67"/>
      <c r="S14" s="87"/>
      <c r="T14" s="67"/>
      <c r="U14" s="69"/>
      <c r="V14" s="371" t="s">
        <v>114</v>
      </c>
      <c r="W14" s="560" t="s">
        <v>113</v>
      </c>
      <c r="X14" s="561"/>
      <c r="Y14" s="561"/>
      <c r="Z14" s="561"/>
      <c r="AA14" s="562"/>
      <c r="AB14" s="40"/>
      <c r="AC14" s="40"/>
      <c r="AD14" s="40"/>
      <c r="AE14" s="40"/>
      <c r="AF14" s="69"/>
      <c r="AG14" s="69"/>
    </row>
    <row r="15" spans="2:33" ht="30" customHeight="1">
      <c r="B15" s="667" t="s">
        <v>54</v>
      </c>
      <c r="C15" s="668"/>
      <c r="D15" s="90"/>
      <c r="E15" s="369">
        <f>SUM(E9:E14)</f>
        <v>0</v>
      </c>
      <c r="F15" s="91"/>
      <c r="G15" s="369">
        <f>SUM(G9:G14)</f>
        <v>0</v>
      </c>
      <c r="H15" s="90"/>
      <c r="I15" s="369">
        <f>SUM(I9:I14)</f>
        <v>0</v>
      </c>
      <c r="J15" s="90"/>
      <c r="K15" s="369">
        <f>SUM(K9:K14)</f>
        <v>0</v>
      </c>
      <c r="L15" s="366"/>
      <c r="M15" s="367"/>
      <c r="N15" s="368"/>
      <c r="Q15" s="86"/>
      <c r="R15" s="67"/>
      <c r="S15" s="87"/>
      <c r="T15" s="67"/>
      <c r="U15" s="69"/>
      <c r="V15" s="372" t="str">
        <f>IF(OR(Z28="×",Z29="×",Z30="×",Z32="×",Z31="×",Z33="×"),"×",AQ30)</f>
        <v>○</v>
      </c>
      <c r="W15" s="566" t="str">
        <f>"("&amp;AO30&amp;")"</f>
        <v>(機械装置費以外の経費の補助金交付申請額は５００万円以下)</v>
      </c>
      <c r="X15" s="567"/>
      <c r="Y15" s="567"/>
      <c r="Z15" s="567"/>
      <c r="AA15" s="568"/>
      <c r="AB15" s="40"/>
      <c r="AC15" s="40"/>
      <c r="AD15" s="40"/>
      <c r="AE15" s="40"/>
      <c r="AF15" s="69"/>
      <c r="AG15" s="69"/>
    </row>
    <row r="16" spans="1:58" s="69" customFormat="1" ht="30" customHeight="1">
      <c r="A16" s="67"/>
      <c r="B16" s="92"/>
      <c r="C16" s="52"/>
      <c r="D16" s="52"/>
      <c r="E16" s="45"/>
      <c r="F16" s="45"/>
      <c r="G16" s="45"/>
      <c r="H16" s="45"/>
      <c r="I16" s="474"/>
      <c r="J16" s="474"/>
      <c r="K16" s="474"/>
      <c r="L16" s="45"/>
      <c r="M16" s="45"/>
      <c r="N16" s="67"/>
      <c r="V16" s="371" t="s">
        <v>118</v>
      </c>
      <c r="W16" s="554" t="s">
        <v>181</v>
      </c>
      <c r="X16" s="555"/>
      <c r="Y16" s="555"/>
      <c r="Z16" s="555"/>
      <c r="AA16" s="556"/>
      <c r="AB16" s="40"/>
      <c r="AC16" s="40"/>
      <c r="AD16" s="40"/>
      <c r="AE16" s="40"/>
      <c r="AH16" s="67"/>
      <c r="AI16" s="67"/>
      <c r="AJ16" s="67"/>
      <c r="AK16" s="67"/>
      <c r="AL16" s="67"/>
      <c r="AM16" s="67"/>
      <c r="AN16" s="67"/>
      <c r="AO16" s="67"/>
      <c r="AP16" s="67"/>
      <c r="BF16" s="88"/>
    </row>
    <row r="17" spans="1:50" s="69" customFormat="1" ht="30" customHeight="1">
      <c r="A17" s="67"/>
      <c r="B17" s="628" t="s">
        <v>224</v>
      </c>
      <c r="C17" s="629"/>
      <c r="D17" s="629"/>
      <c r="E17" s="629"/>
      <c r="F17" s="629"/>
      <c r="G17" s="629"/>
      <c r="H17" s="629"/>
      <c r="I17" s="629"/>
      <c r="J17" s="629"/>
      <c r="K17" s="629"/>
      <c r="L17" s="629"/>
      <c r="M17" s="629"/>
      <c r="N17" s="629"/>
      <c r="Q17" s="86"/>
      <c r="R17" s="67"/>
      <c r="S17" s="87"/>
      <c r="T17" s="67"/>
      <c r="V17" s="372" t="str">
        <f>AA31</f>
        <v>〇</v>
      </c>
      <c r="W17" s="557"/>
      <c r="X17" s="558"/>
      <c r="Y17" s="558"/>
      <c r="Z17" s="558"/>
      <c r="AA17" s="559"/>
      <c r="AH17" s="67"/>
      <c r="AI17" s="67"/>
      <c r="AJ17" s="67"/>
      <c r="AK17" s="67"/>
      <c r="AL17" s="67"/>
      <c r="AM17" s="67"/>
      <c r="AN17" s="67"/>
      <c r="AO17" s="67"/>
      <c r="AP17" s="67"/>
      <c r="AX17" s="88"/>
    </row>
    <row r="18" spans="1:50" s="69" customFormat="1" ht="30" customHeight="1">
      <c r="A18" s="67"/>
      <c r="B18" s="629"/>
      <c r="C18" s="629"/>
      <c r="D18" s="629"/>
      <c r="E18" s="629"/>
      <c r="F18" s="629"/>
      <c r="G18" s="629"/>
      <c r="H18" s="629"/>
      <c r="I18" s="629"/>
      <c r="J18" s="629"/>
      <c r="K18" s="629"/>
      <c r="L18" s="629"/>
      <c r="M18" s="629"/>
      <c r="N18" s="629"/>
      <c r="O18" s="46"/>
      <c r="P18" s="67"/>
      <c r="Q18" s="86"/>
      <c r="R18" s="67"/>
      <c r="S18" s="87"/>
      <c r="T18" s="67"/>
      <c r="V18" s="296"/>
      <c r="W18" s="636"/>
      <c r="X18" s="636"/>
      <c r="Y18" s="636"/>
      <c r="Z18" s="636"/>
      <c r="AA18" s="636"/>
      <c r="AB18" s="40"/>
      <c r="AC18" s="40"/>
      <c r="AD18" s="40"/>
      <c r="AE18" s="40"/>
      <c r="AG18" s="67"/>
      <c r="AH18" s="67"/>
      <c r="AI18" s="67"/>
      <c r="AJ18" s="67"/>
      <c r="AK18" s="67"/>
      <c r="AL18" s="67"/>
      <c r="AM18" s="67"/>
      <c r="AN18" s="67"/>
      <c r="AO18" s="67"/>
      <c r="AP18" s="67"/>
      <c r="AX18" s="88"/>
    </row>
    <row r="19" spans="1:49" s="69" customFormat="1" ht="30" customHeight="1">
      <c r="A19" s="67"/>
      <c r="B19" s="629"/>
      <c r="C19" s="629"/>
      <c r="D19" s="629"/>
      <c r="E19" s="629"/>
      <c r="F19" s="629"/>
      <c r="G19" s="629"/>
      <c r="H19" s="629"/>
      <c r="I19" s="629"/>
      <c r="J19" s="629"/>
      <c r="K19" s="629"/>
      <c r="L19" s="629"/>
      <c r="M19" s="629"/>
      <c r="N19" s="629"/>
      <c r="O19" s="67"/>
      <c r="P19" s="67"/>
      <c r="Q19" s="86"/>
      <c r="R19" s="67"/>
      <c r="S19" s="87"/>
      <c r="T19" s="67"/>
      <c r="V19" s="297"/>
      <c r="W19" s="635"/>
      <c r="X19" s="635"/>
      <c r="Y19" s="635"/>
      <c r="Z19" s="635"/>
      <c r="AA19" s="635"/>
      <c r="AB19" s="40"/>
      <c r="AC19" s="40"/>
      <c r="AD19" s="40"/>
      <c r="AE19" s="40"/>
      <c r="AG19" s="67"/>
      <c r="AH19" s="67"/>
      <c r="AI19" s="67"/>
      <c r="AJ19" s="67"/>
      <c r="AK19" s="67"/>
      <c r="AL19" s="67"/>
      <c r="AM19" s="67"/>
      <c r="AN19" s="67"/>
      <c r="AO19" s="67"/>
      <c r="AP19" s="67"/>
      <c r="AW19" s="88"/>
    </row>
    <row r="20" spans="1:49" s="69" customFormat="1" ht="30" customHeight="1">
      <c r="A20" s="67"/>
      <c r="B20" s="629"/>
      <c r="C20" s="629"/>
      <c r="D20" s="629"/>
      <c r="E20" s="629"/>
      <c r="F20" s="629"/>
      <c r="G20" s="629"/>
      <c r="H20" s="629"/>
      <c r="I20" s="629"/>
      <c r="J20" s="629"/>
      <c r="K20" s="629"/>
      <c r="L20" s="629"/>
      <c r="M20" s="629"/>
      <c r="N20" s="629"/>
      <c r="O20" s="67"/>
      <c r="P20" s="67"/>
      <c r="U20" s="67"/>
      <c r="V20" s="363"/>
      <c r="W20" s="635"/>
      <c r="X20" s="635"/>
      <c r="Y20" s="635"/>
      <c r="Z20" s="635"/>
      <c r="AA20" s="635"/>
      <c r="AB20" s="67"/>
      <c r="AC20" s="67"/>
      <c r="AD20" s="67"/>
      <c r="AE20" s="67"/>
      <c r="AF20" s="67"/>
      <c r="AG20" s="67"/>
      <c r="AH20" s="67"/>
      <c r="AI20" s="67"/>
      <c r="AJ20" s="67"/>
      <c r="AK20" s="67"/>
      <c r="AL20" s="67"/>
      <c r="AM20" s="67"/>
      <c r="AN20" s="67"/>
      <c r="AO20" s="67"/>
      <c r="AP20" s="67"/>
      <c r="AW20" s="88"/>
    </row>
    <row r="21" spans="1:50" s="69" customFormat="1" ht="30" customHeight="1">
      <c r="A21" s="67"/>
      <c r="B21" s="629"/>
      <c r="C21" s="629"/>
      <c r="D21" s="629"/>
      <c r="E21" s="629"/>
      <c r="F21" s="629"/>
      <c r="G21" s="629"/>
      <c r="H21" s="629"/>
      <c r="I21" s="629"/>
      <c r="J21" s="629"/>
      <c r="K21" s="629"/>
      <c r="L21" s="629"/>
      <c r="M21" s="629"/>
      <c r="N21" s="629"/>
      <c r="O21" s="67"/>
      <c r="P21" s="67"/>
      <c r="U21" s="67"/>
      <c r="V21" s="297"/>
      <c r="W21" s="635"/>
      <c r="X21" s="635"/>
      <c r="Y21" s="635"/>
      <c r="Z21" s="635"/>
      <c r="AA21" s="635"/>
      <c r="AB21" s="40"/>
      <c r="AC21" s="40"/>
      <c r="AD21" s="40"/>
      <c r="AE21" s="40"/>
      <c r="AF21" s="67"/>
      <c r="AG21" s="67"/>
      <c r="AH21" s="67"/>
      <c r="AI21" s="67"/>
      <c r="AJ21" s="67"/>
      <c r="AK21" s="67"/>
      <c r="AL21" s="67"/>
      <c r="AM21" s="67"/>
      <c r="AN21" s="67"/>
      <c r="AO21" s="67"/>
      <c r="AP21" s="67"/>
      <c r="AQ21" s="67"/>
      <c r="AX21" s="88"/>
    </row>
    <row r="22" spans="1:50" s="69" customFormat="1" ht="20.25" customHeight="1">
      <c r="A22" s="67"/>
      <c r="B22" s="629"/>
      <c r="C22" s="629"/>
      <c r="D22" s="629"/>
      <c r="E22" s="629"/>
      <c r="F22" s="629"/>
      <c r="G22" s="629"/>
      <c r="H22" s="629"/>
      <c r="I22" s="629"/>
      <c r="J22" s="629"/>
      <c r="K22" s="629"/>
      <c r="L22" s="629"/>
      <c r="M22" s="629"/>
      <c r="N22" s="629"/>
      <c r="O22" s="67"/>
      <c r="P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X22" s="88"/>
    </row>
    <row r="23" spans="1:50" s="69" customFormat="1" ht="30" customHeight="1">
      <c r="A23" s="67"/>
      <c r="B23" s="629"/>
      <c r="C23" s="629"/>
      <c r="D23" s="629"/>
      <c r="E23" s="629"/>
      <c r="F23" s="629"/>
      <c r="G23" s="629"/>
      <c r="H23" s="629"/>
      <c r="I23" s="629"/>
      <c r="J23" s="629"/>
      <c r="K23" s="629"/>
      <c r="L23" s="629"/>
      <c r="M23" s="629"/>
      <c r="N23" s="629"/>
      <c r="O23" s="67"/>
      <c r="P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X23" s="88"/>
    </row>
    <row r="24" spans="2:33" ht="30" customHeight="1" thickBot="1">
      <c r="B24" s="629"/>
      <c r="C24" s="629"/>
      <c r="D24" s="629"/>
      <c r="E24" s="629"/>
      <c r="F24" s="629"/>
      <c r="G24" s="629"/>
      <c r="H24" s="629"/>
      <c r="I24" s="629"/>
      <c r="J24" s="629"/>
      <c r="K24" s="629"/>
      <c r="L24" s="629"/>
      <c r="M24" s="629"/>
      <c r="N24" s="629"/>
      <c r="O24" s="95"/>
      <c r="P24" s="92"/>
      <c r="Q24" s="96" t="s">
        <v>56</v>
      </c>
      <c r="R24" s="97"/>
      <c r="S24" s="97"/>
      <c r="T24" s="98"/>
      <c r="U24" s="99"/>
      <c r="V24" s="100"/>
      <c r="W24" s="101"/>
      <c r="X24" s="100"/>
      <c r="Y24" s="100"/>
      <c r="Z24" s="220"/>
      <c r="AG24" s="102"/>
    </row>
    <row r="25" spans="1:43" s="74" customFormat="1" ht="30" customHeight="1" thickTop="1">
      <c r="A25" s="67"/>
      <c r="B25" s="629"/>
      <c r="C25" s="629"/>
      <c r="D25" s="629"/>
      <c r="E25" s="629"/>
      <c r="F25" s="629"/>
      <c r="G25" s="629"/>
      <c r="H25" s="629"/>
      <c r="I25" s="629"/>
      <c r="J25" s="629"/>
      <c r="K25" s="629"/>
      <c r="L25" s="629"/>
      <c r="M25" s="629"/>
      <c r="N25" s="629"/>
      <c r="O25" s="95"/>
      <c r="P25" s="62"/>
      <c r="Q25" s="104" t="str">
        <f>"B×"&amp;補助名&amp;"以内"</f>
        <v>B×２／３以内</v>
      </c>
      <c r="R25" s="625" t="s">
        <v>29</v>
      </c>
      <c r="S25" s="104" t="str">
        <f>"B×"&amp;補助名&amp;"以内"</f>
        <v>B×２／３以内</v>
      </c>
      <c r="T25" s="104" t="str">
        <f>"B×"&amp;補助名&amp;"以内"</f>
        <v>B×２／３以内</v>
      </c>
      <c r="U25" s="615" t="s">
        <v>40</v>
      </c>
      <c r="V25" s="638" t="s">
        <v>30</v>
      </c>
      <c r="W25" s="523" t="s">
        <v>81</v>
      </c>
      <c r="X25" s="523" t="s">
        <v>82</v>
      </c>
      <c r="Y25" s="523" t="s">
        <v>83</v>
      </c>
      <c r="Z25" s="523" t="s">
        <v>114</v>
      </c>
      <c r="AA25" s="523" t="s">
        <v>172</v>
      </c>
      <c r="AB25" s="523" t="s">
        <v>134</v>
      </c>
      <c r="AC25" s="523" t="s">
        <v>135</v>
      </c>
      <c r="AD25" s="526" t="s">
        <v>44</v>
      </c>
      <c r="AE25" s="538"/>
      <c r="AF25" s="569"/>
      <c r="AG25" s="105"/>
      <c r="AH25" s="657" t="s">
        <v>106</v>
      </c>
      <c r="AI25" s="661" t="s">
        <v>155</v>
      </c>
      <c r="AJ25" s="660"/>
      <c r="AK25" s="662"/>
      <c r="AL25" s="659" t="s">
        <v>184</v>
      </c>
      <c r="AM25" s="660"/>
      <c r="AN25" s="660"/>
      <c r="AO25" s="652" t="s">
        <v>99</v>
      </c>
      <c r="AP25" s="653"/>
      <c r="AQ25" s="654"/>
    </row>
    <row r="26" spans="2:43" ht="36.75" customHeight="1" thickBot="1">
      <c r="B26" s="629"/>
      <c r="C26" s="629"/>
      <c r="D26" s="629"/>
      <c r="E26" s="629"/>
      <c r="F26" s="629"/>
      <c r="G26" s="629"/>
      <c r="H26" s="629"/>
      <c r="I26" s="629"/>
      <c r="J26" s="629"/>
      <c r="K26" s="629"/>
      <c r="L26" s="629"/>
      <c r="M26" s="629"/>
      <c r="N26" s="629"/>
      <c r="O26" s="95"/>
      <c r="P26" s="62"/>
      <c r="Q26" s="107" t="s">
        <v>41</v>
      </c>
      <c r="R26" s="626"/>
      <c r="S26" s="107" t="s">
        <v>42</v>
      </c>
      <c r="T26" s="107" t="s">
        <v>16</v>
      </c>
      <c r="U26" s="616"/>
      <c r="V26" s="639"/>
      <c r="W26" s="524"/>
      <c r="X26" s="524"/>
      <c r="Y26" s="524"/>
      <c r="Z26" s="524"/>
      <c r="AA26" s="524"/>
      <c r="AB26" s="524"/>
      <c r="AC26" s="524"/>
      <c r="AD26" s="527"/>
      <c r="AE26" s="538"/>
      <c r="AF26" s="569"/>
      <c r="AG26" s="105"/>
      <c r="AH26" s="658"/>
      <c r="AI26" s="109" t="s">
        <v>96</v>
      </c>
      <c r="AJ26" s="110" t="s">
        <v>97</v>
      </c>
      <c r="AK26" s="110" t="s">
        <v>98</v>
      </c>
      <c r="AL26" s="110" t="s">
        <v>96</v>
      </c>
      <c r="AM26" s="110" t="s">
        <v>97</v>
      </c>
      <c r="AN26" s="400" t="s">
        <v>98</v>
      </c>
      <c r="AO26" s="109" t="s">
        <v>96</v>
      </c>
      <c r="AP26" s="110" t="s">
        <v>97</v>
      </c>
      <c r="AQ26" s="110" t="s">
        <v>98</v>
      </c>
    </row>
    <row r="27" spans="2:43" ht="30" customHeight="1" thickBot="1" thickTop="1">
      <c r="B27" s="629"/>
      <c r="C27" s="629"/>
      <c r="D27" s="629"/>
      <c r="E27" s="629"/>
      <c r="F27" s="629"/>
      <c r="G27" s="629"/>
      <c r="H27" s="629"/>
      <c r="I27" s="629"/>
      <c r="J27" s="629"/>
      <c r="K27" s="629"/>
      <c r="L27" s="629"/>
      <c r="M27" s="629"/>
      <c r="N27" s="629"/>
      <c r="O27" s="95"/>
      <c r="P27" s="62"/>
      <c r="Q27" s="112" t="s">
        <v>17</v>
      </c>
      <c r="R27" s="627"/>
      <c r="S27" s="108" t="s">
        <v>17</v>
      </c>
      <c r="T27" s="108" t="s">
        <v>17</v>
      </c>
      <c r="U27" s="617"/>
      <c r="V27" s="640"/>
      <c r="W27" s="525"/>
      <c r="X27" s="525"/>
      <c r="Y27" s="525"/>
      <c r="Z27" s="525"/>
      <c r="AA27" s="525"/>
      <c r="AB27" s="525"/>
      <c r="AC27" s="525"/>
      <c r="AD27" s="528"/>
      <c r="AE27" s="538"/>
      <c r="AF27" s="569"/>
      <c r="AG27" s="105"/>
      <c r="AH27" s="293" t="s">
        <v>33</v>
      </c>
      <c r="AI27" s="113">
        <f>補助上限額</f>
        <v>20000000</v>
      </c>
      <c r="AJ27" s="41">
        <f>$K$15</f>
        <v>0</v>
      </c>
      <c r="AK27" s="114" t="str">
        <f>IF(AI27-AJ27&gt;=0,"○","×")</f>
        <v>○</v>
      </c>
      <c r="AL27" s="41">
        <f>補助上限額</f>
        <v>20000000</v>
      </c>
      <c r="AM27" s="41">
        <f>$K$15</f>
        <v>0</v>
      </c>
      <c r="AN27" s="401" t="str">
        <f>IF(AL27-AM27&gt;=0,"○","×")</f>
        <v>○</v>
      </c>
      <c r="AO27" s="403">
        <f>IF('基本情報入力（使い方）'!$J$21=1,AI27,IF('基本情報入力（使い方）'!$J$21=2,AL27,#REF!))</f>
        <v>20000000</v>
      </c>
      <c r="AP27" s="386">
        <f>IF('基本情報入力（使い方）'!$J$21=1,AJ27,IF('基本情報入力（使い方）'!$J$21=2,AM27,"-"))</f>
        <v>0</v>
      </c>
      <c r="AQ27" s="387" t="str">
        <f>IF('基本情報入力（使い方）'!$J$21=1,AK27,IF('基本情報入力（使い方）'!$J$21=2,AN27,"-"))</f>
        <v>○</v>
      </c>
    </row>
    <row r="28" spans="2:43" ht="30" customHeight="1" thickTop="1">
      <c r="B28" s="629"/>
      <c r="C28" s="629"/>
      <c r="D28" s="629"/>
      <c r="E28" s="629"/>
      <c r="F28" s="629"/>
      <c r="G28" s="629"/>
      <c r="H28" s="629"/>
      <c r="I28" s="629"/>
      <c r="J28" s="629"/>
      <c r="K28" s="629"/>
      <c r="L28" s="629"/>
      <c r="M28" s="629"/>
      <c r="N28" s="629"/>
      <c r="O28" s="115"/>
      <c r="P28" s="82" t="s">
        <v>68</v>
      </c>
      <c r="Q28" s="158">
        <f>'機械装置費（単価50万円以上）'!P33</f>
        <v>0</v>
      </c>
      <c r="R28" s="37">
        <f>IF($S$28&gt;0,1,"")</f>
      </c>
      <c r="S28" s="4">
        <f>MIN(Q28,Q36)</f>
        <v>0</v>
      </c>
      <c r="T28" s="4">
        <f>IF(S28=0,0,MIN(S28,Q36))</f>
        <v>0</v>
      </c>
      <c r="U28" s="5">
        <f aca="true" t="shared" si="2" ref="U28:U33">K9-Q28</f>
        <v>0</v>
      </c>
      <c r="V28" s="375" t="str">
        <f aca="true" t="shared" si="3" ref="V28:V33">IF(AND(W28&lt;&gt;"×",X28&lt;&gt;"×",Y28&lt;&gt;"×",Z28&lt;&gt;"×",AA28&lt;&gt;"×",AB28&lt;&gt;"×",AC28&lt;&gt;"×"),"○","×")</f>
        <v>×</v>
      </c>
      <c r="W28" s="286"/>
      <c r="X28" s="286">
        <f aca="true" t="shared" si="4" ref="X28:X33">IF(AND(E9&gt;=G9,G9&gt;=I9),"","×")</f>
      </c>
      <c r="Y28" s="286" t="str">
        <f>AQ29</f>
        <v>×</v>
      </c>
      <c r="Z28" s="286"/>
      <c r="AA28" s="286"/>
      <c r="AB28" s="286" t="str">
        <f aca="true" t="shared" si="5" ref="AB28:AB33">IF($AB$9="○","",$AB$9)</f>
        <v>×</v>
      </c>
      <c r="AC28" s="289" t="str">
        <f aca="true" t="shared" si="6" ref="AC28:AC33">IF($AB$11="○","",$AB$11)</f>
        <v>×</v>
      </c>
      <c r="AD28" s="539" t="str">
        <f>IF(OR($V$28="×",$V$29="×",$V$30="×",$V$32="×",$V$31="×",$V$33="×",$Q$9="×",$Q$11="×",$V$13="×",$Q$15="×",$V$9="×",$V$11="×",$V$15="×",$V$17="×"),"×","○")</f>
        <v>×</v>
      </c>
      <c r="AE28" s="299"/>
      <c r="AF28" s="364"/>
      <c r="AG28" s="116"/>
      <c r="AH28" s="294" t="s">
        <v>103</v>
      </c>
      <c r="AI28" s="117">
        <f>補助下限額</f>
        <v>1000000</v>
      </c>
      <c r="AJ28" s="42">
        <f>$K$15</f>
        <v>0</v>
      </c>
      <c r="AK28" s="118" t="str">
        <f>IF(AJ28-AI28&gt;=0,"○","×")</f>
        <v>×</v>
      </c>
      <c r="AL28" s="42">
        <f>補助下限額</f>
        <v>1000000</v>
      </c>
      <c r="AM28" s="42">
        <f>$K$15</f>
        <v>0</v>
      </c>
      <c r="AN28" s="402" t="str">
        <f>IF(AM28-AL28&gt;=0,"○","×")</f>
        <v>×</v>
      </c>
      <c r="AO28" s="404">
        <f>IF('基本情報入力（使い方）'!$J$21=1,AI28,IF('基本情報入力（使い方）'!$J$21=2,AL28,#REF!))</f>
        <v>1000000</v>
      </c>
      <c r="AP28" s="386">
        <f>IF('基本情報入力（使い方）'!$J$21=1,AJ28,IF('基本情報入力（使い方）'!$J$21=2,AM28,"-"))</f>
        <v>0</v>
      </c>
      <c r="AQ28" s="387" t="str">
        <f>IF('基本情報入力（使い方）'!$J$21=1,AK28,IF('基本情報入力（使い方）'!$J$21=2,AN28,"-"))</f>
        <v>×</v>
      </c>
    </row>
    <row r="29" spans="2:43" ht="30" customHeight="1">
      <c r="B29" s="629"/>
      <c r="C29" s="629"/>
      <c r="D29" s="629"/>
      <c r="E29" s="629"/>
      <c r="F29" s="629"/>
      <c r="G29" s="629"/>
      <c r="H29" s="629"/>
      <c r="I29" s="629"/>
      <c r="J29" s="629"/>
      <c r="K29" s="629"/>
      <c r="L29" s="629"/>
      <c r="M29" s="629"/>
      <c r="N29" s="629"/>
      <c r="O29" s="115"/>
      <c r="P29" s="85" t="s">
        <v>69</v>
      </c>
      <c r="Q29" s="6">
        <f>'機械装置費（単価50万円未満）'!P33</f>
        <v>0</v>
      </c>
      <c r="R29" s="14">
        <f>IF($S$29&gt;0,1,"")</f>
      </c>
      <c r="S29" s="7">
        <f>MIN(Q29,Q36)</f>
        <v>0</v>
      </c>
      <c r="T29" s="7">
        <f>IF(S29=0,0,MIN(S29,(Q36-S28)))</f>
        <v>0</v>
      </c>
      <c r="U29" s="8">
        <f t="shared" si="2"/>
        <v>0</v>
      </c>
      <c r="V29" s="376" t="str">
        <f t="shared" si="3"/>
        <v>×</v>
      </c>
      <c r="W29" s="287"/>
      <c r="X29" s="287">
        <f t="shared" si="4"/>
      </c>
      <c r="Y29" s="287"/>
      <c r="Z29" s="287"/>
      <c r="AA29" s="287"/>
      <c r="AB29" s="287" t="str">
        <f t="shared" si="5"/>
        <v>×</v>
      </c>
      <c r="AC29" s="290" t="str">
        <f t="shared" si="6"/>
        <v>×</v>
      </c>
      <c r="AD29" s="540"/>
      <c r="AE29" s="299"/>
      <c r="AF29" s="364"/>
      <c r="AG29" s="116"/>
      <c r="AH29" s="295" t="s">
        <v>34</v>
      </c>
      <c r="AI29" s="120" t="s">
        <v>105</v>
      </c>
      <c r="AJ29" s="155">
        <f>$I$9</f>
        <v>0</v>
      </c>
      <c r="AK29" s="118" t="str">
        <f>IF(AJ29&gt;=500000,"○","×")</f>
        <v>×</v>
      </c>
      <c r="AL29" s="121" t="s">
        <v>105</v>
      </c>
      <c r="AM29" s="155">
        <f>$I$9</f>
        <v>0</v>
      </c>
      <c r="AN29" s="402" t="str">
        <f>IF(AM29&gt;=500000,"○","×")</f>
        <v>×</v>
      </c>
      <c r="AO29" s="404" t="str">
        <f>IF('基本情報入力（使い方）'!$J$21=1,AI29,IF('基本情報入力（使い方）'!$J$21=2,AL29,#REF!))</f>
        <v>機械装置費で補助対象経費にして単価５０万円以上の設備投資が必要</v>
      </c>
      <c r="AP29" s="386">
        <f>IF('基本情報入力（使い方）'!$J$21=1,AJ29,IF('基本情報入力（使い方）'!$J$21=2,AM29,"-"))</f>
        <v>0</v>
      </c>
      <c r="AQ29" s="387" t="str">
        <f>IF('基本情報入力（使い方）'!$J$21=1,AK29,IF('基本情報入力（使い方）'!$J$21=2,AN29,"-"))</f>
        <v>×</v>
      </c>
    </row>
    <row r="30" spans="2:43" ht="30" customHeight="1">
      <c r="B30" s="629"/>
      <c r="C30" s="629"/>
      <c r="D30" s="629"/>
      <c r="E30" s="629"/>
      <c r="F30" s="629"/>
      <c r="G30" s="629"/>
      <c r="H30" s="629"/>
      <c r="I30" s="629"/>
      <c r="J30" s="629"/>
      <c r="K30" s="629"/>
      <c r="L30" s="629"/>
      <c r="M30" s="629"/>
      <c r="N30" s="629"/>
      <c r="O30" s="115"/>
      <c r="P30" s="85" t="s">
        <v>25</v>
      </c>
      <c r="Q30" s="6">
        <f>IF(I11="",0,ROUNDDOWN(I11*補助率,0))</f>
        <v>0</v>
      </c>
      <c r="R30" s="14">
        <f>IF(Q30=0,"",IF(SUM($Q$28:$Q$29)&gt;0,RANK(S30,$S$30:$S$33)+1,RANK(S30,$S$30:$S$33)))</f>
      </c>
      <c r="S30" s="7">
        <f>IF(SUM($S$28:$S$29)-$Q$36&gt;=0,0,ROUNDDOWN(Q30/$Q$35*$Q$39,0))</f>
        <v>0</v>
      </c>
      <c r="T30" s="7">
        <f>IF($S$35-S30=0,S30+$S$39,S30)</f>
        <v>0</v>
      </c>
      <c r="U30" s="8">
        <f t="shared" si="2"/>
        <v>0</v>
      </c>
      <c r="V30" s="376" t="str">
        <f t="shared" si="3"/>
        <v>×</v>
      </c>
      <c r="W30" s="292" t="str">
        <f>IF(OR(AP31=0,AP31=""),"○",AQ31)</f>
        <v>○</v>
      </c>
      <c r="X30" s="287">
        <f t="shared" si="4"/>
      </c>
      <c r="Y30" s="287"/>
      <c r="Z30" s="287" t="str">
        <f>AQ30</f>
        <v>○</v>
      </c>
      <c r="AA30" s="287"/>
      <c r="AB30" s="287" t="str">
        <f t="shared" si="5"/>
        <v>×</v>
      </c>
      <c r="AC30" s="290" t="str">
        <f t="shared" si="6"/>
        <v>×</v>
      </c>
      <c r="AD30" s="540"/>
      <c r="AE30" s="299"/>
      <c r="AF30" s="364"/>
      <c r="AG30" s="116"/>
      <c r="AH30" s="295" t="s">
        <v>35</v>
      </c>
      <c r="AI30" s="120" t="s">
        <v>43</v>
      </c>
      <c r="AJ30" s="155">
        <f>$K$15-SUM($K$9:$K$10)</f>
        <v>0</v>
      </c>
      <c r="AK30" s="118" t="str">
        <f>IF(AJ30&lt;=5000000,"○","×")</f>
        <v>○</v>
      </c>
      <c r="AL30" s="121" t="s">
        <v>43</v>
      </c>
      <c r="AM30" s="155">
        <f>$K$15-SUM($K$9:$K$10)</f>
        <v>0</v>
      </c>
      <c r="AN30" s="402" t="str">
        <f>IF(AM30&lt;=5000000,"○","×")</f>
        <v>○</v>
      </c>
      <c r="AO30" s="404" t="str">
        <f>IF('基本情報入力（使い方）'!$J$21=1,AI30,IF('基本情報入力（使い方）'!$J$21=2,AL30,#REF!))</f>
        <v>機械装置費以外の経費の補助金交付申請額は５００万円以下</v>
      </c>
      <c r="AP30" s="386">
        <f>IF('基本情報入力（使い方）'!$J$21=1,AJ30,IF('基本情報入力（使い方）'!$J$21=2,AM30,"-"))</f>
        <v>0</v>
      </c>
      <c r="AQ30" s="387" t="str">
        <f>IF('基本情報入力（使い方）'!$J$21=1,AK30,IF('基本情報入力（使い方）'!$J$21=2,AN30,"-"))</f>
        <v>○</v>
      </c>
    </row>
    <row r="31" spans="2:43" ht="30" customHeight="1">
      <c r="B31" s="629"/>
      <c r="C31" s="629"/>
      <c r="D31" s="629"/>
      <c r="E31" s="629"/>
      <c r="F31" s="629"/>
      <c r="G31" s="629"/>
      <c r="H31" s="629"/>
      <c r="I31" s="629"/>
      <c r="J31" s="629"/>
      <c r="K31" s="629"/>
      <c r="L31" s="629"/>
      <c r="M31" s="629"/>
      <c r="N31" s="629"/>
      <c r="O31" s="115"/>
      <c r="P31" s="85" t="s">
        <v>70</v>
      </c>
      <c r="Q31" s="6">
        <f>IF(I12="",0,ROUNDDOWN(I12*補助率,0))</f>
        <v>0</v>
      </c>
      <c r="R31" s="14">
        <f>IF(Q31=0,"",IF(SUM($Q$28:$Q$29)&gt;0,RANK(S31,$S$30:$S$33)+1,RANK(S31,$S$30:$S$33)))</f>
      </c>
      <c r="S31" s="7">
        <f>IF(SUM($S$28:$S$29)-$Q$36&gt;=0,0,ROUNDDOWN(Q31/$Q$35*$Q$39,0))</f>
        <v>0</v>
      </c>
      <c r="T31" s="7">
        <f>IF($S$35-S31=0,S31+$S$39,S31)</f>
        <v>0</v>
      </c>
      <c r="U31" s="9">
        <f t="shared" si="2"/>
        <v>0</v>
      </c>
      <c r="V31" s="376" t="str">
        <f t="shared" si="3"/>
        <v>×</v>
      </c>
      <c r="W31" s="287"/>
      <c r="X31" s="287">
        <f t="shared" si="4"/>
      </c>
      <c r="Y31" s="287"/>
      <c r="Z31" s="287" t="str">
        <f>AQ30</f>
        <v>○</v>
      </c>
      <c r="AA31" s="287" t="str">
        <f>AQ32</f>
        <v>〇</v>
      </c>
      <c r="AB31" s="287" t="str">
        <f t="shared" si="5"/>
        <v>×</v>
      </c>
      <c r="AC31" s="290" t="str">
        <f t="shared" si="6"/>
        <v>×</v>
      </c>
      <c r="AD31" s="540"/>
      <c r="AE31" s="299"/>
      <c r="AF31" s="364"/>
      <c r="AG31" s="116"/>
      <c r="AH31" s="124" t="s">
        <v>160</v>
      </c>
      <c r="AI31" s="121" t="s">
        <v>170</v>
      </c>
      <c r="AJ31" s="155">
        <f>$I$11</f>
        <v>0</v>
      </c>
      <c r="AK31" s="118" t="str">
        <f>IF($I$15/3-$I$11&gt;=0,"○","×")</f>
        <v>○</v>
      </c>
      <c r="AL31" s="121" t="s">
        <v>161</v>
      </c>
      <c r="AM31" s="155">
        <f>$I$11</f>
        <v>0</v>
      </c>
      <c r="AN31" s="402" t="str">
        <f>IF($I$15/3-$I$11&gt;=0,"○","×")</f>
        <v>○</v>
      </c>
      <c r="AO31" s="404" t="str">
        <f>IF('基本情報入力（使い方）'!$J$21=1,AI31,IF('基本情報入力（使い方）'!$J$21=2,AL31,#REF!))</f>
        <v>技術導入費が補助対象経費の1/3を超えていないか</v>
      </c>
      <c r="AP31" s="386">
        <f>IF('基本情報入力（使い方）'!$J$21=1,AJ31,IF('基本情報入力（使い方）'!$J$21=2,AM31,"-"))</f>
        <v>0</v>
      </c>
      <c r="AQ31" s="387" t="str">
        <f>IF('基本情報入力（使い方）'!$J$21=1,AK31,IF('基本情報入力（使い方）'!$J$21=2,AN31,"-"))</f>
        <v>○</v>
      </c>
    </row>
    <row r="32" spans="2:43" ht="30" customHeight="1">
      <c r="B32" s="151" t="s">
        <v>90</v>
      </c>
      <c r="C32" s="94"/>
      <c r="D32" s="93"/>
      <c r="E32" s="93"/>
      <c r="F32" s="93"/>
      <c r="H32" s="93"/>
      <c r="O32" s="115"/>
      <c r="P32" s="85" t="s">
        <v>26</v>
      </c>
      <c r="Q32" s="6">
        <f>IF(I13="",0,ROUNDDOWN(I13*補助率,0))</f>
        <v>0</v>
      </c>
      <c r="R32" s="14">
        <f>IF(Q32=0,"",IF(SUM($Q$28:$Q$29)&gt;0,RANK(S32,$S$30:$S$33)+1,RANK(S32,$S$30:$S$33)))</f>
      </c>
      <c r="S32" s="7">
        <f>IF(SUM($S$28:$S$29)-$Q$36&gt;=0,0,ROUNDDOWN(Q32/$Q$35*$Q$39,0))</f>
        <v>0</v>
      </c>
      <c r="T32" s="7">
        <f>IF($S$35-S32=0,S32+$S$39,S32)</f>
        <v>0</v>
      </c>
      <c r="U32" s="8">
        <f t="shared" si="2"/>
        <v>0</v>
      </c>
      <c r="V32" s="376" t="str">
        <f t="shared" si="3"/>
        <v>×</v>
      </c>
      <c r="W32" s="287"/>
      <c r="X32" s="287">
        <f t="shared" si="4"/>
      </c>
      <c r="Y32" s="287"/>
      <c r="Z32" s="287" t="str">
        <f>AQ30</f>
        <v>○</v>
      </c>
      <c r="AA32" s="287"/>
      <c r="AB32" s="287" t="str">
        <f t="shared" si="5"/>
        <v>×</v>
      </c>
      <c r="AC32" s="290" t="str">
        <f t="shared" si="6"/>
        <v>×</v>
      </c>
      <c r="AD32" s="540"/>
      <c r="AE32" s="299"/>
      <c r="AF32" s="364"/>
      <c r="AG32" s="116"/>
      <c r="AH32" s="124" t="s">
        <v>159</v>
      </c>
      <c r="AI32" s="120" t="s">
        <v>173</v>
      </c>
      <c r="AJ32" s="155">
        <f>$I$12</f>
        <v>0</v>
      </c>
      <c r="AK32" s="118" t="str">
        <f>IF(AND('基本情報入力（使い方）'!$J$29=2,AJ32=0),"×","〇")</f>
        <v>〇</v>
      </c>
      <c r="AL32" s="120" t="s">
        <v>171</v>
      </c>
      <c r="AM32" s="155">
        <f>$I$12</f>
        <v>0</v>
      </c>
      <c r="AN32" s="402" t="str">
        <f>IF(AND('基本情報入力（使い方）'!$J$29=2,AM32=0),"×","〇")</f>
        <v>〇</v>
      </c>
      <c r="AO32" s="404" t="str">
        <f>IF('基本情報入力（使い方）'!$J$21=1,AI32,IF('基本情報入力（使い方）'!$J$21=2,AL32,#REF!))</f>
        <v>専門家の活用ありで専門家経費を使用しているか</v>
      </c>
      <c r="AP32" s="386">
        <f>IF('基本情報入力（使い方）'!$J$21=1,AJ32,IF('基本情報入力（使い方）'!$J$21=2,AM32,"-"))</f>
        <v>0</v>
      </c>
      <c r="AQ32" s="387" t="str">
        <f>IF('基本情報入力（使い方）'!$J$21=1,AK32,IF('基本情報入力（使い方）'!$J$21=2,AN32,"-"))</f>
        <v>〇</v>
      </c>
    </row>
    <row r="33" spans="2:44" ht="30" customHeight="1" thickBot="1">
      <c r="B33" s="103"/>
      <c r="C33" s="103"/>
      <c r="D33" s="93"/>
      <c r="E33" s="93"/>
      <c r="F33" s="93"/>
      <c r="H33" s="93"/>
      <c r="O33" s="115"/>
      <c r="P33" s="89" t="s">
        <v>154</v>
      </c>
      <c r="Q33" s="10">
        <f>IF(I14="",0,ROUNDDOWN(I14*補助率,0))</f>
        <v>0</v>
      </c>
      <c r="R33" s="377">
        <f>IF(Q33=0,"",IF(SUM($Q$28:$Q$29)&gt;0,RANK(S33,$S$30:$S$33)+1,RANK(S33,$S$30:$S$33)))</f>
      </c>
      <c r="S33" s="11">
        <f>IF(SUM($S$28:$S$29)-$Q$36&gt;=0,0,ROUNDDOWN(Q33/$Q$35*$Q$39,0))</f>
        <v>0</v>
      </c>
      <c r="T33" s="11">
        <f>IF($S$35-S33=0,S33+$S$39,S33)</f>
        <v>0</v>
      </c>
      <c r="U33" s="365">
        <f t="shared" si="2"/>
        <v>0</v>
      </c>
      <c r="V33" s="378" t="str">
        <f t="shared" si="3"/>
        <v>×</v>
      </c>
      <c r="W33" s="288"/>
      <c r="X33" s="288">
        <f t="shared" si="4"/>
      </c>
      <c r="Y33" s="288"/>
      <c r="Z33" s="288" t="str">
        <f>AQ30</f>
        <v>○</v>
      </c>
      <c r="AA33" s="288"/>
      <c r="AB33" s="288" t="str">
        <f t="shared" si="5"/>
        <v>×</v>
      </c>
      <c r="AC33" s="291" t="str">
        <f t="shared" si="6"/>
        <v>×</v>
      </c>
      <c r="AD33" s="541"/>
      <c r="AE33" s="299"/>
      <c r="AF33" s="364"/>
      <c r="AG33" s="116"/>
      <c r="AI33" s="69"/>
      <c r="AJ33" s="69"/>
      <c r="AK33" s="69"/>
      <c r="AL33" s="69"/>
      <c r="AM33" s="69"/>
      <c r="AN33" s="69"/>
      <c r="AO33" s="69"/>
      <c r="AP33" s="69"/>
      <c r="AQ33" s="69"/>
      <c r="AR33" s="69"/>
    </row>
    <row r="34" spans="2:44" ht="30" customHeight="1" thickTop="1">
      <c r="B34" s="582" t="s">
        <v>19</v>
      </c>
      <c r="C34" s="582"/>
      <c r="D34" s="582"/>
      <c r="E34" s="582"/>
      <c r="F34" s="582"/>
      <c r="H34" s="106"/>
      <c r="I34" s="637" t="s">
        <v>50</v>
      </c>
      <c r="J34" s="637"/>
      <c r="K34" s="637"/>
      <c r="O34" s="127"/>
      <c r="P34" s="262" t="s">
        <v>24</v>
      </c>
      <c r="Q34" s="379">
        <f>SUM($Q$28:$Q$33)</f>
        <v>0</v>
      </c>
      <c r="R34" s="263"/>
      <c r="S34" s="91">
        <f>SUM($S$28:$S$33)</f>
        <v>0</v>
      </c>
      <c r="T34" s="379">
        <f>SUM($T$28:$T$33)</f>
        <v>0</v>
      </c>
      <c r="U34" s="264"/>
      <c r="V34" s="380" t="s">
        <v>55</v>
      </c>
      <c r="W34" s="67"/>
      <c r="X34" s="522" t="s">
        <v>133</v>
      </c>
      <c r="Y34" s="522"/>
      <c r="Z34" s="522"/>
      <c r="AA34" s="522"/>
      <c r="AB34" s="522"/>
      <c r="AC34" s="522"/>
      <c r="AD34" s="522"/>
      <c r="AE34" s="522"/>
      <c r="AF34" s="364"/>
      <c r="AG34" s="116"/>
      <c r="AI34" s="69"/>
      <c r="AJ34" s="69"/>
      <c r="AK34" s="69"/>
      <c r="AL34" s="69"/>
      <c r="AM34" s="69"/>
      <c r="AN34" s="69"/>
      <c r="AO34" s="69"/>
      <c r="AP34" s="69"/>
      <c r="AQ34" s="69"/>
      <c r="AR34" s="69"/>
    </row>
    <row r="35" spans="2:43" ht="30" customHeight="1">
      <c r="B35" s="578" t="s">
        <v>20</v>
      </c>
      <c r="C35" s="579"/>
      <c r="D35" s="578" t="s">
        <v>120</v>
      </c>
      <c r="E35" s="579"/>
      <c r="F35" s="578" t="s">
        <v>51</v>
      </c>
      <c r="G35" s="579"/>
      <c r="H35" s="111"/>
      <c r="I35" s="589" t="s">
        <v>20</v>
      </c>
      <c r="J35" s="590"/>
      <c r="K35" s="578" t="s">
        <v>120</v>
      </c>
      <c r="L35" s="579"/>
      <c r="M35" s="589" t="s">
        <v>21</v>
      </c>
      <c r="N35" s="590"/>
      <c r="O35" s="115"/>
      <c r="P35" s="131" t="s">
        <v>57</v>
      </c>
      <c r="Q35" s="381">
        <f>$Q$34-SUM($Q$28:$Q$29)</f>
        <v>0</v>
      </c>
      <c r="R35" s="131" t="s">
        <v>58</v>
      </c>
      <c r="S35" s="382">
        <f>IF(ISERROR(VLOOKUP(2,$R$28:$S$33,2,FALSE)),0,VLOOKUP(2,$R$28:$S$33,2,FALSE))</f>
        <v>0</v>
      </c>
      <c r="T35" s="132" t="s">
        <v>121</v>
      </c>
      <c r="U35" s="73"/>
      <c r="V35" s="383" t="s">
        <v>176</v>
      </c>
      <c r="W35" s="67"/>
      <c r="X35" s="67"/>
      <c r="AC35" s="145"/>
      <c r="AD35" s="364"/>
      <c r="AE35" s="364"/>
      <c r="AF35" s="364"/>
      <c r="AG35" s="116"/>
      <c r="AH35" s="69"/>
      <c r="AI35" s="69"/>
      <c r="AJ35" s="69"/>
      <c r="AK35" s="69"/>
      <c r="AL35" s="69"/>
      <c r="AM35" s="69"/>
      <c r="AN35" s="69"/>
      <c r="AO35" s="69"/>
      <c r="AP35" s="69"/>
      <c r="AQ35" s="69"/>
    </row>
    <row r="36" spans="2:38" ht="30" customHeight="1">
      <c r="B36" s="580"/>
      <c r="C36" s="581"/>
      <c r="D36" s="580"/>
      <c r="E36" s="581"/>
      <c r="F36" s="580"/>
      <c r="G36" s="581"/>
      <c r="H36" s="65"/>
      <c r="I36" s="591"/>
      <c r="J36" s="592"/>
      <c r="K36" s="580"/>
      <c r="L36" s="581"/>
      <c r="M36" s="591"/>
      <c r="N36" s="592"/>
      <c r="O36" s="115"/>
      <c r="P36" s="131" t="s">
        <v>59</v>
      </c>
      <c r="Q36" s="381">
        <f>MIN($Q$34,補助上限額)</f>
        <v>0</v>
      </c>
      <c r="R36" s="131" t="s">
        <v>60</v>
      </c>
      <c r="S36" s="382">
        <f>SUMIF($R$28:$R$33,2,$S$28:$S$33)</f>
        <v>0</v>
      </c>
      <c r="T36" s="132" t="s">
        <v>61</v>
      </c>
      <c r="U36" s="73"/>
      <c r="W36" s="67"/>
      <c r="X36" s="67"/>
      <c r="AC36" s="145"/>
      <c r="AD36" s="364"/>
      <c r="AE36" s="364"/>
      <c r="AF36" s="364"/>
      <c r="AG36" s="116"/>
      <c r="AH36" s="69"/>
      <c r="AI36" s="69"/>
      <c r="AJ36" s="69"/>
      <c r="AK36" s="69"/>
      <c r="AL36" s="69"/>
    </row>
    <row r="37" spans="2:43" ht="30" customHeight="1">
      <c r="B37" s="587" t="s">
        <v>22</v>
      </c>
      <c r="C37" s="588"/>
      <c r="D37" s="585">
        <f>D41-D38-D39-D40</f>
        <v>0</v>
      </c>
      <c r="E37" s="586"/>
      <c r="F37" s="583"/>
      <c r="G37" s="584"/>
      <c r="H37" s="119"/>
      <c r="I37" s="587" t="s">
        <v>22</v>
      </c>
      <c r="J37" s="588"/>
      <c r="K37" s="481">
        <v>0</v>
      </c>
      <c r="L37" s="482"/>
      <c r="M37" s="618"/>
      <c r="N37" s="619"/>
      <c r="O37" s="115"/>
      <c r="P37" s="131" t="s">
        <v>76</v>
      </c>
      <c r="Q37" s="381">
        <f>MAX($Q$36-SUM($Q$28:$Q$29),0)</f>
        <v>0</v>
      </c>
      <c r="R37" s="162" t="s">
        <v>87</v>
      </c>
      <c r="S37" s="384">
        <f>MIN($Q$38-($S$34-SUM($S$28:$S$29)),$Q$36-$S$34)</f>
        <v>0</v>
      </c>
      <c r="T37" s="134"/>
      <c r="U37" s="73"/>
      <c r="W37" s="67"/>
      <c r="X37" s="67"/>
      <c r="AC37" s="145"/>
      <c r="AD37" s="364"/>
      <c r="AE37" s="364"/>
      <c r="AF37" s="364"/>
      <c r="AG37" s="116"/>
      <c r="AM37" s="74"/>
      <c r="AN37" s="74"/>
      <c r="AO37" s="74"/>
      <c r="AP37" s="74"/>
      <c r="AQ37" s="74"/>
    </row>
    <row r="38" spans="2:42" ht="30" customHeight="1">
      <c r="B38" s="595" t="s">
        <v>207</v>
      </c>
      <c r="C38" s="596"/>
      <c r="D38" s="576">
        <f>K15</f>
        <v>0</v>
      </c>
      <c r="E38" s="577"/>
      <c r="F38" s="597"/>
      <c r="G38" s="598"/>
      <c r="H38" s="122"/>
      <c r="I38" s="587" t="s">
        <v>52</v>
      </c>
      <c r="J38" s="588"/>
      <c r="K38" s="153">
        <f>K40-K37-K39</f>
        <v>0</v>
      </c>
      <c r="L38" s="154"/>
      <c r="M38" s="641">
        <f>IF(K38=0,"",'基本情報入力（使い方）'!C36)</f>
      </c>
      <c r="N38" s="642"/>
      <c r="O38" s="95"/>
      <c r="P38" s="131" t="s">
        <v>77</v>
      </c>
      <c r="Q38" s="381">
        <f>5000000</f>
        <v>5000000</v>
      </c>
      <c r="R38" s="131" t="s">
        <v>88</v>
      </c>
      <c r="S38" s="385">
        <f>IF($S$35=0,0,$S$36/$S$35)</f>
        <v>0</v>
      </c>
      <c r="T38" s="135"/>
      <c r="U38" s="136"/>
      <c r="W38" s="43"/>
      <c r="AF38" s="298"/>
      <c r="AH38" s="74"/>
      <c r="AI38" s="74"/>
      <c r="AJ38" s="74"/>
      <c r="AK38" s="74"/>
      <c r="AL38" s="74"/>
      <c r="AM38" s="74"/>
      <c r="AN38" s="74"/>
      <c r="AO38" s="74"/>
      <c r="AP38" s="74"/>
    </row>
    <row r="39" spans="2:26" ht="30" customHeight="1">
      <c r="B39" s="587" t="s">
        <v>52</v>
      </c>
      <c r="C39" s="588"/>
      <c r="D39" s="585">
        <v>0</v>
      </c>
      <c r="E39" s="586"/>
      <c r="F39" s="610">
        <f>IF(D39=0,"",'基本情報入力（使い方）'!C36)</f>
      </c>
      <c r="G39" s="611"/>
      <c r="H39" s="123"/>
      <c r="I39" s="587" t="s">
        <v>23</v>
      </c>
      <c r="J39" s="588"/>
      <c r="K39" s="481">
        <v>0</v>
      </c>
      <c r="L39" s="482"/>
      <c r="M39" s="622"/>
      <c r="N39" s="623"/>
      <c r="O39" s="130"/>
      <c r="P39" s="138" t="s">
        <v>62</v>
      </c>
      <c r="Q39" s="381">
        <f>IF(SUM($Q$28:$Q$29)=0,$Q$38,MIN($Q$36,$Q$37,$Q$38))</f>
        <v>5000000</v>
      </c>
      <c r="R39" s="139" t="s">
        <v>31</v>
      </c>
      <c r="S39" s="384">
        <f>IF($S$38=0,0,ROUNDDOWN($S$37/$S$38,0))</f>
        <v>0</v>
      </c>
      <c r="T39" s="135"/>
      <c r="U39" s="136"/>
      <c r="X39" s="43"/>
      <c r="Y39" s="43"/>
      <c r="Z39" s="44"/>
    </row>
    <row r="40" spans="2:44" ht="30" customHeight="1">
      <c r="B40" s="587" t="s">
        <v>23</v>
      </c>
      <c r="C40" s="588"/>
      <c r="D40" s="585">
        <v>0</v>
      </c>
      <c r="E40" s="586"/>
      <c r="F40" s="606"/>
      <c r="G40" s="607"/>
      <c r="H40" s="119"/>
      <c r="I40" s="604" t="s">
        <v>53</v>
      </c>
      <c r="J40" s="605"/>
      <c r="K40" s="153">
        <f>D38</f>
        <v>0</v>
      </c>
      <c r="L40" s="154"/>
      <c r="M40" s="618"/>
      <c r="N40" s="619"/>
      <c r="O40" s="130"/>
      <c r="P40" s="92"/>
      <c r="W40" s="67"/>
      <c r="X40" s="67"/>
      <c r="AI40" s="69"/>
      <c r="AJ40" s="69"/>
      <c r="AK40" s="69"/>
      <c r="AL40" s="69"/>
      <c r="AM40" s="69"/>
      <c r="AN40" s="69"/>
      <c r="AO40" s="69"/>
      <c r="AP40" s="69"/>
      <c r="AQ40" s="69"/>
      <c r="AR40" s="69"/>
    </row>
    <row r="41" spans="2:43" ht="30" customHeight="1">
      <c r="B41" s="604" t="s">
        <v>53</v>
      </c>
      <c r="C41" s="605"/>
      <c r="D41" s="608">
        <f>E15</f>
        <v>0</v>
      </c>
      <c r="E41" s="609"/>
      <c r="F41" s="583"/>
      <c r="G41" s="584"/>
      <c r="H41" s="119"/>
      <c r="I41" s="125"/>
      <c r="J41" s="125"/>
      <c r="K41" s="87"/>
      <c r="O41" s="130"/>
      <c r="W41" s="67"/>
      <c r="X41" s="67"/>
      <c r="AG41" s="69"/>
      <c r="AH41" s="69"/>
      <c r="AI41" s="69"/>
      <c r="AJ41" s="69"/>
      <c r="AK41" s="69"/>
      <c r="AL41" s="69"/>
      <c r="AM41" s="69"/>
      <c r="AN41" s="69"/>
      <c r="AO41" s="69"/>
      <c r="AP41" s="69"/>
      <c r="AQ41" s="69"/>
    </row>
    <row r="42" spans="2:38" ht="30" customHeight="1">
      <c r="B42" s="126" t="s">
        <v>208</v>
      </c>
      <c r="C42" s="459"/>
      <c r="D42" s="459"/>
      <c r="E42" s="253">
        <f>'基本情報入力（使い方）'!C40</f>
        <v>0</v>
      </c>
      <c r="F42" s="460"/>
      <c r="G42" s="460"/>
      <c r="H42" s="126"/>
      <c r="I42" s="129" t="s">
        <v>222</v>
      </c>
      <c r="J42" s="483">
        <f>'基本情報入力（使い方）'!C41</f>
        <v>0</v>
      </c>
      <c r="K42" s="126"/>
      <c r="L42" s="461"/>
      <c r="M42" s="461"/>
      <c r="N42" s="461"/>
      <c r="O42" s="130"/>
      <c r="W42" s="67"/>
      <c r="X42" s="67"/>
      <c r="AG42" s="69"/>
      <c r="AH42" s="69"/>
      <c r="AI42" s="69"/>
      <c r="AJ42" s="69"/>
      <c r="AK42" s="69"/>
      <c r="AL42" s="69"/>
    </row>
    <row r="43" spans="3:43" ht="30" customHeight="1">
      <c r="C43" s="87"/>
      <c r="D43" s="87"/>
      <c r="E43" s="128"/>
      <c r="F43" s="128"/>
      <c r="G43" s="128"/>
      <c r="H43" s="128"/>
      <c r="I43" s="129"/>
      <c r="K43" s="128"/>
      <c r="O43" s="137"/>
      <c r="W43" s="67"/>
      <c r="X43" s="67"/>
      <c r="AM43" s="74"/>
      <c r="AN43" s="74"/>
      <c r="AO43" s="74"/>
      <c r="AP43" s="74"/>
      <c r="AQ43" s="74"/>
    </row>
    <row r="44" spans="23:42" ht="30" customHeight="1">
      <c r="W44" s="67"/>
      <c r="X44" s="67"/>
      <c r="AG44" s="74"/>
      <c r="AH44" s="74"/>
      <c r="AI44" s="74"/>
      <c r="AJ44" s="74"/>
      <c r="AK44" s="74"/>
      <c r="AL44" s="74"/>
      <c r="AM44" s="74"/>
      <c r="AN44" s="74"/>
      <c r="AO44" s="74"/>
      <c r="AP44" s="74"/>
    </row>
    <row r="45" spans="9:24" ht="30" customHeight="1">
      <c r="I45" s="129"/>
      <c r="J45" s="254"/>
      <c r="P45" s="60"/>
      <c r="W45" s="67"/>
      <c r="X45" s="67"/>
    </row>
    <row r="46" spans="2:24" ht="30" customHeight="1" thickBot="1">
      <c r="B46" s="484"/>
      <c r="C46" s="484"/>
      <c r="D46" s="484"/>
      <c r="E46" s="484"/>
      <c r="F46" s="484"/>
      <c r="G46" s="484"/>
      <c r="H46" s="484"/>
      <c r="I46" s="484"/>
      <c r="J46" s="484"/>
      <c r="K46" s="484"/>
      <c r="L46" s="484"/>
      <c r="M46" s="484"/>
      <c r="N46" s="484"/>
      <c r="P46" s="47" t="s">
        <v>45</v>
      </c>
      <c r="Q46" s="48"/>
      <c r="R46" s="48"/>
      <c r="S46" s="140"/>
      <c r="T46" s="141"/>
      <c r="W46" s="67"/>
      <c r="X46" s="67"/>
    </row>
    <row r="47" spans="2:24" ht="30" customHeight="1" thickTop="1">
      <c r="B47" s="484"/>
      <c r="C47" s="484"/>
      <c r="D47" s="484"/>
      <c r="E47" s="484"/>
      <c r="F47" s="484"/>
      <c r="G47" s="484"/>
      <c r="H47" s="484"/>
      <c r="I47" s="484"/>
      <c r="J47" s="484"/>
      <c r="K47" s="484"/>
      <c r="L47" s="484"/>
      <c r="M47" s="484"/>
      <c r="N47" s="484"/>
      <c r="P47" s="54" t="s">
        <v>46</v>
      </c>
      <c r="Q47" s="612" t="s">
        <v>39</v>
      </c>
      <c r="R47" s="613"/>
      <c r="S47" s="614"/>
      <c r="T47" s="141"/>
      <c r="W47" s="67"/>
      <c r="X47" s="67"/>
    </row>
    <row r="48" spans="2:24" ht="30" customHeight="1">
      <c r="B48" s="484"/>
      <c r="C48" s="484"/>
      <c r="D48" s="484"/>
      <c r="E48" s="484"/>
      <c r="F48" s="484"/>
      <c r="G48" s="484"/>
      <c r="H48" s="484"/>
      <c r="I48" s="484"/>
      <c r="J48" s="484"/>
      <c r="K48" s="484"/>
      <c r="L48" s="484"/>
      <c r="M48" s="484"/>
      <c r="N48" s="484"/>
      <c r="P48" s="55" t="s">
        <v>47</v>
      </c>
      <c r="Q48" s="644">
        <v>0.1</v>
      </c>
      <c r="R48" s="645"/>
      <c r="S48" s="646"/>
      <c r="T48" s="141"/>
      <c r="W48" s="67"/>
      <c r="X48" s="67"/>
    </row>
    <row r="49" spans="2:24" ht="30" customHeight="1">
      <c r="B49" s="484"/>
      <c r="C49" s="484"/>
      <c r="D49" s="484"/>
      <c r="E49" s="484"/>
      <c r="F49" s="484"/>
      <c r="G49" s="484"/>
      <c r="H49" s="484"/>
      <c r="I49" s="484"/>
      <c r="J49" s="484"/>
      <c r="K49" s="484"/>
      <c r="L49" s="484"/>
      <c r="M49" s="484"/>
      <c r="N49" s="484"/>
      <c r="P49" s="56" t="s">
        <v>48</v>
      </c>
      <c r="Q49" s="601" t="str">
        <f>VLOOKUP('基本情報入力（使い方）'!J16,'設定'!B:C,2)</f>
        <v>革新的サービス</v>
      </c>
      <c r="R49" s="602"/>
      <c r="S49" s="603"/>
      <c r="T49" s="141"/>
      <c r="W49" s="67"/>
      <c r="X49" s="67"/>
    </row>
    <row r="50" spans="2:24" ht="30" customHeight="1">
      <c r="B50" s="484"/>
      <c r="C50" s="484"/>
      <c r="D50" s="484"/>
      <c r="E50" s="484"/>
      <c r="F50" s="484"/>
      <c r="G50" s="484"/>
      <c r="H50" s="484"/>
      <c r="I50" s="484"/>
      <c r="J50" s="484"/>
      <c r="K50" s="484"/>
      <c r="L50" s="484"/>
      <c r="M50" s="484"/>
      <c r="N50" s="484"/>
      <c r="P50" s="56"/>
      <c r="Q50" s="601" t="str">
        <f>VLOOKUP('基本情報入力（使い方）'!J21,'設定'!E:H,2)&amp;VLOOKUP('基本情報入力（使い方）'!J21,'設定'!E:H,3)</f>
        <v>企業間データ活用型</v>
      </c>
      <c r="R50" s="602"/>
      <c r="S50" s="603"/>
      <c r="T50" s="141"/>
      <c r="W50" s="67"/>
      <c r="X50" s="67"/>
    </row>
    <row r="51" spans="2:24" ht="30" customHeight="1">
      <c r="B51" s="484"/>
      <c r="C51" s="484"/>
      <c r="D51" s="484"/>
      <c r="E51" s="484"/>
      <c r="F51" s="484"/>
      <c r="G51" s="484"/>
      <c r="H51" s="484"/>
      <c r="I51" s="484"/>
      <c r="J51" s="484"/>
      <c r="K51" s="484"/>
      <c r="L51" s="484"/>
      <c r="M51" s="484"/>
      <c r="N51" s="484"/>
      <c r="P51" s="56"/>
      <c r="Q51" s="601" t="str">
        <f>VLOOKUP('基本情報入力（使い方）'!J29,'設定'!K:M,2)</f>
        <v>事業遂行に必要な専門家活用なし</v>
      </c>
      <c r="R51" s="602"/>
      <c r="S51" s="603"/>
      <c r="T51" s="141"/>
      <c r="W51" s="67"/>
      <c r="X51" s="67"/>
    </row>
    <row r="52" spans="2:24" ht="30" customHeight="1">
      <c r="B52" s="484"/>
      <c r="C52" s="484"/>
      <c r="D52" s="484"/>
      <c r="E52" s="484"/>
      <c r="F52" s="484"/>
      <c r="G52" s="484"/>
      <c r="H52" s="484"/>
      <c r="I52" s="484"/>
      <c r="J52" s="484"/>
      <c r="K52" s="484"/>
      <c r="L52" s="484"/>
      <c r="M52" s="484"/>
      <c r="N52" s="484"/>
      <c r="P52" s="56" t="s">
        <v>162</v>
      </c>
      <c r="Q52" s="272" t="str">
        <f>VLOOKUP('基本情報入力（使い方）'!J24,'設定'!P:R,2)</f>
        <v>２／３</v>
      </c>
      <c r="R52" s="599">
        <f>VLOOKUP('基本情報入力（使い方）'!J24,'設定'!P:R,3)</f>
        <v>0.6666666666666666</v>
      </c>
      <c r="S52" s="600"/>
      <c r="T52" s="140"/>
      <c r="U52" s="49"/>
      <c r="W52" s="67"/>
      <c r="X52" s="67"/>
    </row>
    <row r="53" spans="2:24" ht="30" customHeight="1">
      <c r="B53" s="484"/>
      <c r="C53" s="484"/>
      <c r="D53" s="484"/>
      <c r="E53" s="484"/>
      <c r="F53" s="484"/>
      <c r="G53" s="484"/>
      <c r="H53" s="484"/>
      <c r="I53" s="484"/>
      <c r="J53" s="484"/>
      <c r="K53" s="484"/>
      <c r="L53" s="484"/>
      <c r="M53" s="484"/>
      <c r="N53" s="484"/>
      <c r="P53" s="56" t="s">
        <v>49</v>
      </c>
      <c r="Q53" s="593">
        <f>MIN(VLOOKUP(入力_事業類型Ⅱ,'設定'!E:H,4)+VLOOKUP(入力_事業類型Ⅲ,'設定'!K:M,3)+IF(入力_事業類型Ⅱ=1,連携企業数*2000000,0),入力_C_補助金交付申請額)</f>
        <v>20000000</v>
      </c>
      <c r="R53" s="594"/>
      <c r="S53" s="221" t="s">
        <v>122</v>
      </c>
      <c r="T53" s="278"/>
      <c r="W53" s="624"/>
      <c r="X53" s="67"/>
    </row>
    <row r="54" spans="2:24" ht="30" customHeight="1" thickBot="1">
      <c r="B54" s="484"/>
      <c r="C54" s="484"/>
      <c r="D54" s="484"/>
      <c r="E54" s="484"/>
      <c r="F54" s="484"/>
      <c r="G54" s="484"/>
      <c r="H54" s="484"/>
      <c r="I54" s="484"/>
      <c r="J54" s="484"/>
      <c r="K54" s="484"/>
      <c r="L54" s="484"/>
      <c r="M54" s="484"/>
      <c r="N54" s="484"/>
      <c r="P54" s="57" t="s">
        <v>103</v>
      </c>
      <c r="Q54" s="620">
        <f>VLOOKUP('基本情報入力（使い方）'!J21,'設定'!E:I,5)</f>
        <v>1000000</v>
      </c>
      <c r="R54" s="621"/>
      <c r="S54" s="148" t="s">
        <v>122</v>
      </c>
      <c r="W54" s="624"/>
      <c r="X54" s="67"/>
    </row>
    <row r="55" spans="17:24" ht="30" customHeight="1" thickTop="1">
      <c r="Q55" s="140"/>
      <c r="R55" s="140"/>
      <c r="S55" s="50"/>
      <c r="W55" s="624"/>
      <c r="X55" s="67"/>
    </row>
    <row r="56" spans="17:24" ht="30" customHeight="1">
      <c r="Q56" s="140"/>
      <c r="R56" s="140"/>
      <c r="S56" s="140"/>
      <c r="W56" s="624"/>
      <c r="X56" s="67"/>
    </row>
    <row r="57" spans="23:24" ht="30" customHeight="1">
      <c r="W57" s="624"/>
      <c r="X57" s="67"/>
    </row>
    <row r="58" spans="23:24" ht="30" customHeight="1">
      <c r="W58" s="624"/>
      <c r="X58" s="67"/>
    </row>
    <row r="59" spans="23:24" ht="30" customHeight="1">
      <c r="W59" s="624"/>
      <c r="X59" s="62"/>
    </row>
    <row r="60" spans="23:24" ht="30" customHeight="1">
      <c r="W60" s="624"/>
      <c r="X60" s="62"/>
    </row>
    <row r="61" spans="23:51" ht="31.5" customHeight="1">
      <c r="W61" s="624"/>
      <c r="X61" s="62"/>
      <c r="AU61" s="62"/>
      <c r="AV61" s="62"/>
      <c r="AW61" s="62"/>
      <c r="AX61" s="62"/>
      <c r="AY61" s="62"/>
    </row>
    <row r="62" spans="23:51" ht="38.25" customHeight="1">
      <c r="W62" s="624"/>
      <c r="X62" s="62"/>
      <c r="AU62" s="62"/>
      <c r="AV62" s="62"/>
      <c r="AW62" s="62"/>
      <c r="AX62" s="62"/>
      <c r="AY62" s="62"/>
    </row>
    <row r="63" spans="23:32" ht="38.25" customHeight="1">
      <c r="W63" s="624"/>
      <c r="X63" s="62"/>
      <c r="Y63" s="62"/>
      <c r="Z63" s="62"/>
      <c r="AA63" s="62"/>
      <c r="AB63" s="62"/>
      <c r="AC63" s="62"/>
      <c r="AD63" s="62"/>
      <c r="AE63" s="62"/>
      <c r="AF63" s="62"/>
    </row>
    <row r="64" spans="23:32" ht="38.25" customHeight="1">
      <c r="W64" s="624"/>
      <c r="X64" s="62"/>
      <c r="Y64" s="62"/>
      <c r="Z64" s="62"/>
      <c r="AA64" s="62"/>
      <c r="AB64" s="62"/>
      <c r="AC64" s="62"/>
      <c r="AD64" s="62"/>
      <c r="AE64" s="62"/>
      <c r="AF64" s="62"/>
    </row>
    <row r="65" spans="23:32" ht="38.25" customHeight="1">
      <c r="W65" s="624"/>
      <c r="X65" s="62"/>
      <c r="Y65" s="62"/>
      <c r="Z65" s="62"/>
      <c r="AA65" s="62"/>
      <c r="AB65" s="62"/>
      <c r="AC65" s="62"/>
      <c r="AD65" s="62"/>
      <c r="AE65" s="62"/>
      <c r="AF65" s="62"/>
    </row>
    <row r="66" spans="18:32" ht="30" customHeight="1">
      <c r="R66" s="140"/>
      <c r="S66" s="140"/>
      <c r="W66" s="624"/>
      <c r="X66" s="62"/>
      <c r="Y66" s="62"/>
      <c r="Z66" s="62"/>
      <c r="AA66" s="62"/>
      <c r="AB66" s="62"/>
      <c r="AC66" s="62"/>
      <c r="AD66" s="62"/>
      <c r="AE66" s="62"/>
      <c r="AF66" s="62"/>
    </row>
    <row r="67" spans="18:32" ht="30" customHeight="1">
      <c r="R67" s="140"/>
      <c r="S67" s="140"/>
      <c r="W67" s="624"/>
      <c r="X67" s="643"/>
      <c r="Y67" s="643"/>
      <c r="Z67" s="643"/>
      <c r="AA67" s="65"/>
      <c r="AB67" s="65"/>
      <c r="AC67" s="65"/>
      <c r="AD67" s="65"/>
      <c r="AE67" s="65"/>
      <c r="AF67" s="65"/>
    </row>
    <row r="68" spans="17:32" ht="30" customHeight="1">
      <c r="Q68" s="88"/>
      <c r="R68" s="140"/>
      <c r="S68" s="140"/>
      <c r="W68" s="624"/>
      <c r="X68" s="643"/>
      <c r="Y68" s="643"/>
      <c r="Z68" s="643"/>
      <c r="AA68" s="65"/>
      <c r="AB68" s="65"/>
      <c r="AC68" s="65"/>
      <c r="AD68" s="65"/>
      <c r="AE68" s="65"/>
      <c r="AF68" s="65"/>
    </row>
    <row r="69" spans="2:24" ht="30" customHeight="1">
      <c r="B69" s="149"/>
      <c r="C69" s="149"/>
      <c r="D69" s="149"/>
      <c r="E69" s="149"/>
      <c r="F69" s="149"/>
      <c r="G69" s="149"/>
      <c r="H69" s="149"/>
      <c r="I69" s="149"/>
      <c r="J69" s="149"/>
      <c r="K69" s="149"/>
      <c r="L69" s="149"/>
      <c r="M69" s="149"/>
      <c r="N69" s="149"/>
      <c r="W69" s="67"/>
      <c r="X69" s="67"/>
    </row>
    <row r="70" spans="23:24" ht="20.25" customHeight="1">
      <c r="W70" s="67"/>
      <c r="X70" s="67"/>
    </row>
    <row r="71" spans="23:56" ht="30" customHeight="1">
      <c r="W71" s="67"/>
      <c r="X71" s="67"/>
      <c r="AR71" s="142"/>
      <c r="AS71" s="142"/>
      <c r="AT71" s="52"/>
      <c r="AU71" s="52"/>
      <c r="AV71" s="52"/>
      <c r="AW71" s="52"/>
      <c r="AX71" s="52"/>
      <c r="AY71" s="52"/>
      <c r="AZ71" s="52"/>
      <c r="BA71" s="52"/>
      <c r="BB71" s="52"/>
      <c r="BC71" s="52"/>
      <c r="BD71" s="52"/>
    </row>
    <row r="72" spans="23:56" ht="30" customHeight="1">
      <c r="W72" s="67"/>
      <c r="X72" s="67"/>
      <c r="AR72" s="143"/>
      <c r="AS72" s="51"/>
      <c r="AT72" s="51"/>
      <c r="AU72" s="52"/>
      <c r="AV72" s="51"/>
      <c r="AW72" s="52"/>
      <c r="AX72" s="51"/>
      <c r="AY72" s="52"/>
      <c r="AZ72" s="51"/>
      <c r="BA72" s="52"/>
      <c r="BB72" s="51"/>
      <c r="BC72" s="51"/>
      <c r="BD72" s="51"/>
    </row>
    <row r="73" spans="23:56" ht="30" customHeight="1">
      <c r="W73" s="67"/>
      <c r="X73" s="67"/>
      <c r="AR73" s="143"/>
      <c r="AS73" s="51"/>
      <c r="AT73" s="51"/>
      <c r="AU73" s="52"/>
      <c r="AV73" s="51"/>
      <c r="AW73" s="52"/>
      <c r="AX73" s="51"/>
      <c r="AY73" s="52"/>
      <c r="AZ73" s="51"/>
      <c r="BA73" s="52"/>
      <c r="BB73" s="51"/>
      <c r="BC73" s="51"/>
      <c r="BD73" s="51"/>
    </row>
    <row r="74" spans="23:56" ht="30" customHeight="1">
      <c r="W74" s="67"/>
      <c r="X74" s="67"/>
      <c r="AR74" s="143"/>
      <c r="AS74" s="51"/>
      <c r="AT74" s="51"/>
      <c r="AU74" s="52"/>
      <c r="AV74" s="51"/>
      <c r="AW74" s="52"/>
      <c r="AX74" s="51"/>
      <c r="AY74" s="52"/>
      <c r="AZ74" s="51"/>
      <c r="BA74" s="52"/>
      <c r="BB74" s="51"/>
      <c r="BC74" s="51"/>
      <c r="BD74" s="51"/>
    </row>
    <row r="75" spans="23:56" ht="30" customHeight="1">
      <c r="W75" s="67"/>
      <c r="X75" s="67"/>
      <c r="AR75" s="143"/>
      <c r="AS75" s="52"/>
      <c r="AT75" s="51"/>
      <c r="AU75" s="52"/>
      <c r="AV75" s="51"/>
      <c r="AW75" s="52"/>
      <c r="AX75" s="51"/>
      <c r="AY75" s="52"/>
      <c r="AZ75" s="51"/>
      <c r="BA75" s="52"/>
      <c r="BB75" s="51"/>
      <c r="BC75" s="51"/>
      <c r="BD75" s="51"/>
    </row>
    <row r="76" spans="23:56" ht="30" customHeight="1">
      <c r="W76" s="67"/>
      <c r="X76" s="67"/>
      <c r="AR76" s="88"/>
      <c r="AS76" s="88"/>
      <c r="AT76" s="88"/>
      <c r="AU76" s="88"/>
      <c r="AV76" s="88"/>
      <c r="AW76" s="88"/>
      <c r="AX76" s="88"/>
      <c r="AY76" s="88"/>
      <c r="AZ76" s="88"/>
      <c r="BA76" s="88"/>
      <c r="BB76" s="88"/>
      <c r="BC76" s="88"/>
      <c r="BD76" s="88"/>
    </row>
    <row r="77" spans="23:56" ht="26.25" customHeight="1">
      <c r="W77" s="67"/>
      <c r="X77" s="67"/>
      <c r="AR77" s="142"/>
      <c r="AS77" s="52"/>
      <c r="AT77" s="142"/>
      <c r="AU77" s="52"/>
      <c r="AV77" s="142"/>
      <c r="AW77" s="52"/>
      <c r="AX77" s="142"/>
      <c r="AY77" s="52"/>
      <c r="AZ77" s="142"/>
      <c r="BA77" s="52"/>
      <c r="BB77" s="142"/>
      <c r="BC77" s="142"/>
      <c r="BD77" s="142"/>
    </row>
    <row r="78" spans="23:49" ht="13.5">
      <c r="W78" s="67"/>
      <c r="X78" s="67"/>
      <c r="AR78" s="62"/>
      <c r="AS78" s="62"/>
      <c r="AT78" s="62"/>
      <c r="AU78" s="62"/>
      <c r="AV78" s="62"/>
      <c r="AW78" s="62"/>
    </row>
    <row r="79" spans="23:24" ht="11.25">
      <c r="W79" s="67"/>
      <c r="X79" s="67"/>
    </row>
    <row r="80" spans="23:24" ht="11.25">
      <c r="W80" s="67"/>
      <c r="X80" s="67"/>
    </row>
    <row r="81" spans="23:24" ht="11.25">
      <c r="W81" s="67"/>
      <c r="X81" s="67"/>
    </row>
    <row r="82" spans="23:56" ht="13.5">
      <c r="W82" s="67"/>
      <c r="X82" s="67"/>
      <c r="AR82" s="62"/>
      <c r="AS82" s="62"/>
      <c r="AT82" s="62"/>
      <c r="AU82" s="62"/>
      <c r="AV82" s="62"/>
      <c r="AW82" s="62"/>
      <c r="AX82" s="62"/>
      <c r="AY82" s="62"/>
      <c r="AZ82" s="62"/>
      <c r="BA82" s="62"/>
      <c r="BB82" s="74"/>
      <c r="BC82" s="74"/>
      <c r="BD82" s="74"/>
    </row>
    <row r="83" spans="23:56" ht="13.5">
      <c r="W83" s="67"/>
      <c r="X83" s="67"/>
      <c r="AR83" s="62"/>
      <c r="AS83" s="62"/>
      <c r="AT83" s="62"/>
      <c r="AU83" s="62"/>
      <c r="AV83" s="62"/>
      <c r="AW83" s="62"/>
      <c r="AX83" s="62"/>
      <c r="AY83" s="62"/>
      <c r="AZ83" s="62"/>
      <c r="BA83" s="62"/>
      <c r="BB83" s="74"/>
      <c r="BC83" s="74"/>
      <c r="BD83" s="74"/>
    </row>
    <row r="84" spans="21:56" ht="13.5">
      <c r="U84" s="74"/>
      <c r="V84" s="74"/>
      <c r="W84" s="67"/>
      <c r="X84" s="67"/>
      <c r="AR84" s="62"/>
      <c r="AS84" s="62"/>
      <c r="AT84" s="62"/>
      <c r="AU84" s="62"/>
      <c r="AV84" s="62"/>
      <c r="AW84" s="62"/>
      <c r="AX84" s="62"/>
      <c r="AY84" s="62"/>
      <c r="AZ84" s="62"/>
      <c r="BA84" s="62"/>
      <c r="BB84" s="74"/>
      <c r="BC84" s="74"/>
      <c r="BD84" s="74"/>
    </row>
    <row r="85" spans="15:53" ht="13.5">
      <c r="O85" s="95"/>
      <c r="T85" s="50"/>
      <c r="W85" s="67"/>
      <c r="X85" s="67"/>
      <c r="AR85" s="62"/>
      <c r="AS85" s="62"/>
      <c r="AT85" s="62"/>
      <c r="AU85" s="62"/>
      <c r="AV85" s="62"/>
      <c r="AW85" s="62"/>
      <c r="AX85" s="62"/>
      <c r="AY85" s="62"/>
      <c r="AZ85" s="62"/>
      <c r="BA85" s="62"/>
    </row>
    <row r="86" spans="16:51" ht="24">
      <c r="P86" s="72"/>
      <c r="Q86" s="144"/>
      <c r="R86" s="144"/>
      <c r="S86" s="144"/>
      <c r="W86" s="67"/>
      <c r="X86" s="67"/>
      <c r="AR86" s="62"/>
      <c r="AS86" s="62"/>
      <c r="AT86" s="62"/>
      <c r="AU86" s="62"/>
      <c r="AV86" s="62"/>
      <c r="AW86" s="62"/>
      <c r="AX86" s="62"/>
      <c r="AY86" s="62"/>
    </row>
    <row r="87" spans="23:51" ht="13.5">
      <c r="W87" s="67"/>
      <c r="X87" s="67"/>
      <c r="AR87" s="62"/>
      <c r="AS87" s="62"/>
      <c r="AT87" s="62"/>
      <c r="AU87" s="62"/>
      <c r="AV87" s="62"/>
      <c r="AW87" s="62"/>
      <c r="AX87" s="62"/>
      <c r="AY87" s="62"/>
    </row>
    <row r="88" spans="23:51" ht="13.5">
      <c r="W88" s="67"/>
      <c r="X88" s="67"/>
      <c r="AR88" s="62"/>
      <c r="AS88" s="62"/>
      <c r="AT88" s="62"/>
      <c r="AU88" s="62"/>
      <c r="AV88" s="62"/>
      <c r="AW88" s="62"/>
      <c r="AX88" s="62"/>
      <c r="AY88" s="62"/>
    </row>
    <row r="89" spans="23:51" ht="13.5">
      <c r="W89" s="67"/>
      <c r="X89" s="67"/>
      <c r="AQ89" s="142"/>
      <c r="AR89" s="62"/>
      <c r="AS89" s="62"/>
      <c r="AT89" s="62"/>
      <c r="AU89" s="62"/>
      <c r="AV89" s="62"/>
      <c r="AW89" s="62"/>
      <c r="AX89" s="62"/>
      <c r="AY89" s="62"/>
    </row>
    <row r="90" spans="23:51" ht="13.5">
      <c r="W90" s="67"/>
      <c r="X90" s="67"/>
      <c r="AO90" s="142"/>
      <c r="AP90" s="142"/>
      <c r="AQ90" s="52"/>
      <c r="AR90" s="62"/>
      <c r="AS90" s="62"/>
      <c r="AT90" s="62"/>
      <c r="AU90" s="62"/>
      <c r="AV90" s="62"/>
      <c r="AW90" s="62"/>
      <c r="AX90" s="62"/>
      <c r="AY90" s="62"/>
    </row>
    <row r="91" spans="23:52" ht="13.5">
      <c r="W91" s="145"/>
      <c r="X91" s="62"/>
      <c r="Y91" s="62"/>
      <c r="AO91" s="51"/>
      <c r="AP91" s="51"/>
      <c r="AQ91" s="52"/>
      <c r="AR91" s="62"/>
      <c r="AS91" s="62"/>
      <c r="AT91" s="62"/>
      <c r="AU91" s="62"/>
      <c r="AV91" s="62"/>
      <c r="AW91" s="62"/>
      <c r="AX91" s="62"/>
      <c r="AY91" s="62"/>
      <c r="AZ91" s="62"/>
    </row>
    <row r="92" spans="23:52" ht="13.5">
      <c r="W92" s="146"/>
      <c r="X92" s="62"/>
      <c r="Y92" s="62"/>
      <c r="Z92" s="147"/>
      <c r="AA92" s="62"/>
      <c r="AB92" s="62"/>
      <c r="AC92" s="62"/>
      <c r="AD92" s="62"/>
      <c r="AE92" s="62"/>
      <c r="AF92" s="62"/>
      <c r="AO92" s="51"/>
      <c r="AP92" s="51"/>
      <c r="AQ92" s="52"/>
      <c r="AR92" s="62"/>
      <c r="AS92" s="62"/>
      <c r="AT92" s="62"/>
      <c r="AU92" s="62"/>
      <c r="AV92" s="62"/>
      <c r="AW92" s="62"/>
      <c r="AX92" s="62"/>
      <c r="AY92" s="62"/>
      <c r="AZ92" s="62"/>
    </row>
    <row r="93" spans="23:52" ht="13.5">
      <c r="W93" s="145"/>
      <c r="X93" s="62"/>
      <c r="Y93" s="62"/>
      <c r="Z93" s="53"/>
      <c r="AA93" s="62"/>
      <c r="AB93" s="62"/>
      <c r="AC93" s="62"/>
      <c r="AD93" s="62"/>
      <c r="AE93" s="62"/>
      <c r="AF93" s="62"/>
      <c r="AO93" s="51"/>
      <c r="AP93" s="51"/>
      <c r="AQ93" s="52"/>
      <c r="AR93" s="62"/>
      <c r="AS93" s="62"/>
      <c r="AT93" s="62"/>
      <c r="AU93" s="62"/>
      <c r="AV93" s="62"/>
      <c r="AW93" s="62"/>
      <c r="AX93" s="62"/>
      <c r="AY93" s="62"/>
      <c r="AZ93" s="62"/>
    </row>
    <row r="94" spans="23:52" ht="13.5">
      <c r="W94" s="67"/>
      <c r="X94" s="62"/>
      <c r="Y94" s="62"/>
      <c r="Z94" s="53"/>
      <c r="AA94" s="62"/>
      <c r="AB94" s="62"/>
      <c r="AC94" s="62"/>
      <c r="AD94" s="62"/>
      <c r="AE94" s="62"/>
      <c r="AF94" s="62"/>
      <c r="AO94" s="51"/>
      <c r="AP94" s="51"/>
      <c r="AQ94" s="88"/>
      <c r="AR94" s="62"/>
      <c r="AS94" s="62"/>
      <c r="AT94" s="62"/>
      <c r="AU94" s="62"/>
      <c r="AV94" s="62"/>
      <c r="AW94" s="62"/>
      <c r="AX94" s="62"/>
      <c r="AY94" s="62"/>
      <c r="AZ94" s="62"/>
    </row>
    <row r="95" spans="25:55" ht="17.25">
      <c r="Y95" s="116"/>
      <c r="AA95" s="62"/>
      <c r="AB95" s="62"/>
      <c r="AC95" s="62"/>
      <c r="AD95" s="62"/>
      <c r="AE95" s="62"/>
      <c r="AF95" s="62"/>
      <c r="AO95" s="88"/>
      <c r="AP95" s="88"/>
      <c r="AQ95" s="52"/>
      <c r="AR95" s="62"/>
      <c r="AS95" s="62"/>
      <c r="AT95" s="62"/>
      <c r="AU95" s="62"/>
      <c r="AV95" s="62"/>
      <c r="AW95" s="62"/>
      <c r="AX95" s="62"/>
      <c r="AY95" s="62"/>
      <c r="AZ95" s="62"/>
      <c r="BA95" s="62"/>
      <c r="BB95" s="62"/>
      <c r="BC95" s="62"/>
    </row>
    <row r="96" spans="25:55" ht="17.25">
      <c r="Y96" s="116"/>
      <c r="AA96" s="62"/>
      <c r="AB96" s="62"/>
      <c r="AC96" s="62"/>
      <c r="AD96" s="62"/>
      <c r="AE96" s="62"/>
      <c r="AF96" s="62"/>
      <c r="AO96" s="52"/>
      <c r="AP96" s="52"/>
      <c r="AQ96" s="62"/>
      <c r="AR96" s="62"/>
      <c r="AS96" s="62"/>
      <c r="AT96" s="62"/>
      <c r="AU96" s="62"/>
      <c r="AV96" s="62"/>
      <c r="AW96" s="62"/>
      <c r="AX96" s="62"/>
      <c r="AY96" s="62"/>
      <c r="AZ96" s="62"/>
      <c r="BA96" s="62"/>
      <c r="BB96" s="62"/>
      <c r="BC96" s="62"/>
    </row>
    <row r="97" spans="25:55" ht="17.25">
      <c r="Y97" s="116"/>
      <c r="AO97" s="62"/>
      <c r="AP97" s="62"/>
      <c r="AR97" s="62"/>
      <c r="AS97" s="62"/>
      <c r="AT97" s="62"/>
      <c r="AU97" s="62"/>
      <c r="AV97" s="62"/>
      <c r="AW97" s="62"/>
      <c r="AX97" s="62"/>
      <c r="AY97" s="62"/>
      <c r="AZ97" s="62"/>
      <c r="BA97" s="62"/>
      <c r="BB97" s="62"/>
      <c r="BC97" s="62"/>
    </row>
    <row r="98" spans="25:58" ht="17.25">
      <c r="Y98" s="116"/>
      <c r="AR98" s="62"/>
      <c r="AS98" s="62"/>
      <c r="AT98" s="62"/>
      <c r="AU98" s="62"/>
      <c r="AV98" s="62"/>
      <c r="AW98" s="62"/>
      <c r="AX98" s="62"/>
      <c r="AY98" s="62"/>
      <c r="AZ98" s="62"/>
      <c r="BA98" s="62"/>
      <c r="BB98" s="62"/>
      <c r="BC98" s="62"/>
      <c r="BD98" s="62"/>
      <c r="BE98" s="62"/>
      <c r="BF98" s="62"/>
    </row>
    <row r="99" spans="25:54" ht="17.25">
      <c r="Y99" s="116"/>
      <c r="AR99" s="62"/>
      <c r="AS99" s="62"/>
      <c r="AT99" s="62"/>
      <c r="AU99" s="62"/>
      <c r="AV99" s="62"/>
      <c r="AW99" s="62"/>
      <c r="AX99" s="62"/>
      <c r="AY99" s="62"/>
      <c r="AZ99" s="62"/>
      <c r="BA99" s="62"/>
      <c r="BB99" s="62"/>
    </row>
    <row r="100" spans="25:47" ht="17.25">
      <c r="Y100" s="116"/>
      <c r="AA100" s="62"/>
      <c r="AB100" s="62"/>
      <c r="AC100" s="62"/>
      <c r="AD100" s="62"/>
      <c r="AE100" s="62"/>
      <c r="AF100" s="62"/>
      <c r="AQ100" s="62"/>
      <c r="AR100" s="62"/>
      <c r="AS100" s="62"/>
      <c r="AT100" s="62"/>
      <c r="AU100" s="62"/>
    </row>
    <row r="101" spans="25:43" ht="13.5">
      <c r="Y101" s="62"/>
      <c r="Z101" s="62"/>
      <c r="AO101" s="62"/>
      <c r="AP101" s="62"/>
      <c r="AQ101" s="62"/>
    </row>
    <row r="102" spans="25:43" ht="13.5">
      <c r="Y102" s="133"/>
      <c r="Z102" s="133"/>
      <c r="AO102" s="62"/>
      <c r="AP102" s="62"/>
      <c r="AQ102" s="62"/>
    </row>
    <row r="103" spans="41:49" ht="13.5">
      <c r="AO103" s="62"/>
      <c r="AP103" s="62"/>
      <c r="AQ103" s="62"/>
      <c r="AR103" s="62"/>
      <c r="AS103" s="62"/>
      <c r="AT103" s="62"/>
      <c r="AU103" s="62"/>
      <c r="AV103" s="62"/>
      <c r="AW103" s="62"/>
    </row>
    <row r="104" spans="25:43" ht="13.5">
      <c r="Y104" s="62"/>
      <c r="Z104" s="62"/>
      <c r="AA104" s="62"/>
      <c r="AB104" s="62"/>
      <c r="AC104" s="62"/>
      <c r="AD104" s="62"/>
      <c r="AE104" s="62"/>
      <c r="AF104" s="62"/>
      <c r="AO104" s="62"/>
      <c r="AP104" s="62"/>
      <c r="AQ104" s="62"/>
    </row>
    <row r="105" spans="25:43" ht="13.5">
      <c r="Y105" s="62"/>
      <c r="Z105" s="62"/>
      <c r="AA105" s="62"/>
      <c r="AB105" s="62"/>
      <c r="AC105" s="62"/>
      <c r="AD105" s="62"/>
      <c r="AE105" s="62"/>
      <c r="AF105" s="62"/>
      <c r="AO105" s="62"/>
      <c r="AP105" s="62"/>
      <c r="AQ105" s="62"/>
    </row>
    <row r="106" spans="25:43" ht="13.5">
      <c r="Y106" s="62"/>
      <c r="Z106" s="62"/>
      <c r="AA106" s="62"/>
      <c r="AB106" s="62"/>
      <c r="AC106" s="62"/>
      <c r="AD106" s="62"/>
      <c r="AE106" s="62"/>
      <c r="AF106" s="62"/>
      <c r="AO106" s="62"/>
      <c r="AP106" s="62"/>
      <c r="AQ106" s="62"/>
    </row>
    <row r="107" spans="25:43" ht="13.5">
      <c r="Y107" s="62"/>
      <c r="Z107" s="62"/>
      <c r="AA107" s="62"/>
      <c r="AB107" s="62"/>
      <c r="AC107" s="62"/>
      <c r="AD107" s="62"/>
      <c r="AE107" s="62"/>
      <c r="AF107" s="62"/>
      <c r="AO107" s="62"/>
      <c r="AP107" s="62"/>
      <c r="AQ107" s="62"/>
    </row>
    <row r="108" spans="25:43" ht="13.5">
      <c r="Y108" s="62"/>
      <c r="Z108" s="62"/>
      <c r="AA108" s="62"/>
      <c r="AB108" s="62"/>
      <c r="AC108" s="62"/>
      <c r="AD108" s="62"/>
      <c r="AE108" s="62"/>
      <c r="AF108" s="62"/>
      <c r="AO108" s="62"/>
      <c r="AP108" s="62"/>
      <c r="AQ108" s="62"/>
    </row>
    <row r="109" spans="25:43" ht="13.5">
      <c r="Y109" s="62"/>
      <c r="Z109" s="62"/>
      <c r="AA109" s="62"/>
      <c r="AB109" s="62"/>
      <c r="AC109" s="62"/>
      <c r="AD109" s="62"/>
      <c r="AE109" s="62"/>
      <c r="AF109" s="62"/>
      <c r="AO109" s="62"/>
      <c r="AP109" s="62"/>
      <c r="AQ109" s="62"/>
    </row>
    <row r="110" spans="25:43" ht="13.5">
      <c r="Y110" s="62"/>
      <c r="Z110" s="62"/>
      <c r="AA110" s="62"/>
      <c r="AB110" s="62"/>
      <c r="AC110" s="62"/>
      <c r="AD110" s="62"/>
      <c r="AE110" s="62"/>
      <c r="AF110" s="62"/>
      <c r="AG110" s="62"/>
      <c r="AH110" s="62"/>
      <c r="AI110" s="62"/>
      <c r="AJ110" s="62"/>
      <c r="AK110" s="62"/>
      <c r="AL110" s="62"/>
      <c r="AM110" s="62"/>
      <c r="AN110" s="62"/>
      <c r="AO110" s="62"/>
      <c r="AP110" s="62"/>
      <c r="AQ110" s="62"/>
    </row>
    <row r="111" spans="33:43" ht="13.5">
      <c r="AG111" s="62"/>
      <c r="AH111" s="62"/>
      <c r="AI111" s="62"/>
      <c r="AJ111" s="62"/>
      <c r="AK111" s="62"/>
      <c r="AL111" s="62"/>
      <c r="AM111" s="62"/>
      <c r="AN111" s="62"/>
      <c r="AO111" s="62"/>
      <c r="AP111" s="62"/>
      <c r="AQ111" s="62"/>
    </row>
    <row r="112" spans="33:43" ht="13.5">
      <c r="AG112" s="62"/>
      <c r="AH112" s="62"/>
      <c r="AI112" s="62"/>
      <c r="AJ112" s="62"/>
      <c r="AK112" s="62"/>
      <c r="AL112" s="62"/>
      <c r="AM112" s="62"/>
      <c r="AN112" s="62"/>
      <c r="AO112" s="62"/>
      <c r="AP112" s="62"/>
      <c r="AQ112" s="62"/>
    </row>
    <row r="113" spans="33:43" ht="13.5">
      <c r="AG113" s="62"/>
      <c r="AH113" s="62"/>
      <c r="AI113" s="62"/>
      <c r="AJ113" s="62"/>
      <c r="AK113" s="62"/>
      <c r="AL113" s="62"/>
      <c r="AM113" s="62"/>
      <c r="AN113" s="62"/>
      <c r="AO113" s="62"/>
      <c r="AP113" s="62"/>
      <c r="AQ113" s="62"/>
    </row>
    <row r="114" spans="33:43" ht="13.5">
      <c r="AG114" s="62"/>
      <c r="AH114" s="62"/>
      <c r="AI114" s="62"/>
      <c r="AJ114" s="62"/>
      <c r="AK114" s="62"/>
      <c r="AL114" s="62"/>
      <c r="AM114" s="62"/>
      <c r="AN114" s="62"/>
      <c r="AO114" s="62"/>
      <c r="AP114" s="62"/>
      <c r="AQ114" s="62"/>
    </row>
    <row r="115" spans="33:43" ht="13.5">
      <c r="AG115" s="62"/>
      <c r="AH115" s="62"/>
      <c r="AI115" s="62"/>
      <c r="AJ115" s="62"/>
      <c r="AK115" s="62"/>
      <c r="AL115" s="62"/>
      <c r="AM115" s="62"/>
      <c r="AN115" s="62"/>
      <c r="AO115" s="62"/>
      <c r="AP115" s="62"/>
      <c r="AQ115" s="62"/>
    </row>
    <row r="116" spans="33:43" ht="13.5">
      <c r="AG116" s="62"/>
      <c r="AH116" s="62"/>
      <c r="AI116" s="62"/>
      <c r="AJ116" s="62"/>
      <c r="AK116" s="62"/>
      <c r="AL116" s="62"/>
      <c r="AM116" s="62"/>
      <c r="AN116" s="62"/>
      <c r="AO116" s="62"/>
      <c r="AP116" s="62"/>
      <c r="AQ116" s="62"/>
    </row>
    <row r="117" spans="33:43" ht="13.5">
      <c r="AG117" s="62"/>
      <c r="AH117" s="62"/>
      <c r="AI117" s="62"/>
      <c r="AJ117" s="62"/>
      <c r="AK117" s="62"/>
      <c r="AL117" s="62"/>
      <c r="AM117" s="62"/>
      <c r="AN117" s="62"/>
      <c r="AO117" s="62"/>
      <c r="AP117" s="62"/>
      <c r="AQ117" s="62"/>
    </row>
    <row r="118" spans="23:43" ht="13.5">
      <c r="W118" s="67"/>
      <c r="Y118" s="133"/>
      <c r="AG118" s="62"/>
      <c r="AH118" s="62"/>
      <c r="AI118" s="62"/>
      <c r="AJ118" s="62"/>
      <c r="AK118" s="62"/>
      <c r="AL118" s="62"/>
      <c r="AM118" s="62"/>
      <c r="AN118" s="62"/>
      <c r="AO118" s="62"/>
      <c r="AP118" s="62"/>
      <c r="AQ118" s="62"/>
    </row>
    <row r="119" spans="15:42" ht="14.25">
      <c r="O119" s="62"/>
      <c r="T119" s="132"/>
      <c r="AG119" s="62"/>
      <c r="AH119" s="62"/>
      <c r="AI119" s="62"/>
      <c r="AJ119" s="62"/>
      <c r="AK119" s="62"/>
      <c r="AL119" s="62"/>
      <c r="AM119" s="62"/>
      <c r="AN119" s="62"/>
      <c r="AO119" s="62"/>
      <c r="AP119" s="62"/>
    </row>
    <row r="120" spans="16:42" ht="14.25">
      <c r="P120" s="62"/>
      <c r="Q120" s="50"/>
      <c r="R120" s="50"/>
      <c r="S120" s="132"/>
      <c r="AG120" s="62"/>
      <c r="AH120" s="62"/>
      <c r="AI120" s="62"/>
      <c r="AJ120" s="62"/>
      <c r="AK120" s="62"/>
      <c r="AL120" s="62"/>
      <c r="AM120" s="62"/>
      <c r="AN120" s="62"/>
      <c r="AO120" s="62"/>
      <c r="AP120" s="62"/>
    </row>
    <row r="121" spans="33:43" ht="13.5">
      <c r="AG121" s="62"/>
      <c r="AH121" s="62"/>
      <c r="AI121" s="62"/>
      <c r="AJ121" s="62"/>
      <c r="AK121" s="62"/>
      <c r="AL121" s="62"/>
      <c r="AM121" s="62"/>
      <c r="AN121" s="62"/>
      <c r="AO121" s="62"/>
      <c r="AP121" s="62"/>
      <c r="AQ121" s="62"/>
    </row>
    <row r="122" spans="33:42" ht="13.5">
      <c r="AG122" s="62"/>
      <c r="AH122" s="62"/>
      <c r="AI122" s="62"/>
      <c r="AJ122" s="62"/>
      <c r="AK122" s="62"/>
      <c r="AL122" s="62"/>
      <c r="AM122" s="62"/>
      <c r="AN122" s="62"/>
      <c r="AO122" s="62"/>
      <c r="AP122" s="62"/>
    </row>
  </sheetData>
  <sheetProtection sheet="1" objects="1" scenarios="1"/>
  <mergeCells count="108">
    <mergeCell ref="AB6:AB7"/>
    <mergeCell ref="B6:C8"/>
    <mergeCell ref="D6:G6"/>
    <mergeCell ref="H6:I6"/>
    <mergeCell ref="J6:K6"/>
    <mergeCell ref="L6:N6"/>
    <mergeCell ref="L7:N8"/>
    <mergeCell ref="B12:C12"/>
    <mergeCell ref="J7:K7"/>
    <mergeCell ref="B9:C9"/>
    <mergeCell ref="B10:C10"/>
    <mergeCell ref="D8:E8"/>
    <mergeCell ref="B15:C15"/>
    <mergeCell ref="B14:C14"/>
    <mergeCell ref="K35:L36"/>
    <mergeCell ref="M35:N36"/>
    <mergeCell ref="H7:I7"/>
    <mergeCell ref="D7:G7"/>
    <mergeCell ref="AO25:AQ25"/>
    <mergeCell ref="B11:C11"/>
    <mergeCell ref="B13:C13"/>
    <mergeCell ref="AH25:AH26"/>
    <mergeCell ref="AL25:AN25"/>
    <mergeCell ref="AI25:AK25"/>
    <mergeCell ref="W67:W68"/>
    <mergeCell ref="X67:Z68"/>
    <mergeCell ref="Q48:S48"/>
    <mergeCell ref="I39:J39"/>
    <mergeCell ref="M40:N40"/>
    <mergeCell ref="Q51:S51"/>
    <mergeCell ref="W65:W66"/>
    <mergeCell ref="W53:W54"/>
    <mergeCell ref="W55:W56"/>
    <mergeCell ref="W63:W64"/>
    <mergeCell ref="W61:W62"/>
    <mergeCell ref="R7:T7"/>
    <mergeCell ref="V6:V7"/>
    <mergeCell ref="I38:J38"/>
    <mergeCell ref="W20:AA21"/>
    <mergeCell ref="W18:AA19"/>
    <mergeCell ref="I34:K34"/>
    <mergeCell ref="V25:V27"/>
    <mergeCell ref="W59:W60"/>
    <mergeCell ref="M38:N38"/>
    <mergeCell ref="Q47:S47"/>
    <mergeCell ref="U25:U27"/>
    <mergeCell ref="M37:N37"/>
    <mergeCell ref="Q54:R54"/>
    <mergeCell ref="M39:N39"/>
    <mergeCell ref="W57:W58"/>
    <mergeCell ref="R25:R27"/>
    <mergeCell ref="B17:N31"/>
    <mergeCell ref="F41:G41"/>
    <mergeCell ref="B40:C40"/>
    <mergeCell ref="F40:G40"/>
    <mergeCell ref="B39:C39"/>
    <mergeCell ref="D41:E41"/>
    <mergeCell ref="F39:G39"/>
    <mergeCell ref="D40:E40"/>
    <mergeCell ref="D39:E39"/>
    <mergeCell ref="B41:C41"/>
    <mergeCell ref="I37:J37"/>
    <mergeCell ref="I35:J36"/>
    <mergeCell ref="Q53:R53"/>
    <mergeCell ref="B38:C38"/>
    <mergeCell ref="F38:G38"/>
    <mergeCell ref="R52:S52"/>
    <mergeCell ref="Q50:S50"/>
    <mergeCell ref="B37:C37"/>
    <mergeCell ref="I40:J40"/>
    <mergeCell ref="Q49:S49"/>
    <mergeCell ref="D38:E38"/>
    <mergeCell ref="D35:E36"/>
    <mergeCell ref="B34:F34"/>
    <mergeCell ref="F37:G37"/>
    <mergeCell ref="F35:G36"/>
    <mergeCell ref="D37:E37"/>
    <mergeCell ref="B35:C36"/>
    <mergeCell ref="AC6:AG7"/>
    <mergeCell ref="W10:AA11"/>
    <mergeCell ref="AB25:AB27"/>
    <mergeCell ref="AA25:AA27"/>
    <mergeCell ref="W15:AA15"/>
    <mergeCell ref="W14:AA14"/>
    <mergeCell ref="W13:AA13"/>
    <mergeCell ref="W12:AA12"/>
    <mergeCell ref="AF25:AF27"/>
    <mergeCell ref="W8:AA9"/>
    <mergeCell ref="D5:G5"/>
    <mergeCell ref="F8:G8"/>
    <mergeCell ref="H8:I8"/>
    <mergeCell ref="Y25:Y27"/>
    <mergeCell ref="X25:X27"/>
    <mergeCell ref="W25:W27"/>
    <mergeCell ref="Q6:Q7"/>
    <mergeCell ref="V5:AA5"/>
    <mergeCell ref="W6:AA7"/>
    <mergeCell ref="W16:AA17"/>
    <mergeCell ref="X34:AE34"/>
    <mergeCell ref="AC25:AC27"/>
    <mergeCell ref="AD25:AD27"/>
    <mergeCell ref="Z25:Z27"/>
    <mergeCell ref="AC8:AG8"/>
    <mergeCell ref="AC9:AG9"/>
    <mergeCell ref="AC10:AG10"/>
    <mergeCell ref="AC11:AG11"/>
    <mergeCell ref="AE25:AE27"/>
    <mergeCell ref="AD28:AD33"/>
  </mergeCells>
  <conditionalFormatting sqref="Q8:T9 K15">
    <cfRule type="expression" priority="75" dxfId="0" stopIfTrue="1">
      <formula>$Q$9="×"</formula>
    </cfRule>
  </conditionalFormatting>
  <conditionalFormatting sqref="V8:W8 V9">
    <cfRule type="expression" priority="73" dxfId="0" stopIfTrue="1">
      <formula>$V$9="×"</formula>
    </cfRule>
  </conditionalFormatting>
  <conditionalFormatting sqref="K13">
    <cfRule type="expression" priority="7" dxfId="0" stopIfTrue="1">
      <formula>AND($I$13&gt;0,$K$13=0)</formula>
    </cfRule>
    <cfRule type="expression" priority="62" dxfId="0" stopIfTrue="1">
      <formula>$J$13="×"</formula>
    </cfRule>
  </conditionalFormatting>
  <conditionalFormatting sqref="K12">
    <cfRule type="expression" priority="8" dxfId="0" stopIfTrue="1">
      <formula>AND($I$12&gt;0,$K$12=0)</formula>
    </cfRule>
    <cfRule type="expression" priority="61" dxfId="0" stopIfTrue="1">
      <formula>$J$12="×"</formula>
    </cfRule>
  </conditionalFormatting>
  <conditionalFormatting sqref="K14">
    <cfRule type="expression" priority="6" dxfId="0" stopIfTrue="1">
      <formula>AND($I$14&gt;0,$K$14=0)</formula>
    </cfRule>
    <cfRule type="expression" priority="59" dxfId="0" stopIfTrue="1">
      <formula>$J$14="×"</formula>
    </cfRule>
  </conditionalFormatting>
  <conditionalFormatting sqref="K9">
    <cfRule type="expression" priority="11" dxfId="0" stopIfTrue="1">
      <formula>AND($I$9&gt;0,$K$9=0)</formula>
    </cfRule>
    <cfRule type="expression" priority="69" dxfId="0" stopIfTrue="1">
      <formula>$J$9="×"</formula>
    </cfRule>
  </conditionalFormatting>
  <conditionalFormatting sqref="K10">
    <cfRule type="expression" priority="10" dxfId="0" stopIfTrue="1">
      <formula>AND($I$10&gt;0,$K$10=0)</formula>
    </cfRule>
    <cfRule type="expression" priority="68" dxfId="0" stopIfTrue="1">
      <formula>$J$10="×"</formula>
    </cfRule>
  </conditionalFormatting>
  <conditionalFormatting sqref="K11">
    <cfRule type="expression" priority="9" dxfId="0" stopIfTrue="1">
      <formula>AND($I$11&gt;0,$K$11=0)</formula>
    </cfRule>
    <cfRule type="expression" priority="58" dxfId="0" stopIfTrue="1">
      <formula>$J$11="×"</formula>
    </cfRule>
  </conditionalFormatting>
  <conditionalFormatting sqref="V10:W10 V11">
    <cfRule type="expression" priority="56" dxfId="0" stopIfTrue="1">
      <formula>$V$11="×"</formula>
    </cfRule>
  </conditionalFormatting>
  <conditionalFormatting sqref="V14:W15">
    <cfRule type="expression" priority="51" dxfId="0" stopIfTrue="1">
      <formula>$V$15="×"</formula>
    </cfRule>
  </conditionalFormatting>
  <conditionalFormatting sqref="Q10:T11 K15">
    <cfRule type="expression" priority="50" dxfId="0" stopIfTrue="1">
      <formula>$Q$11="×"</formula>
    </cfRule>
  </conditionalFormatting>
  <conditionalFormatting sqref="V12:W13">
    <cfRule type="expression" priority="43" dxfId="0" stopIfTrue="1">
      <formula>$V$13="×"</formula>
    </cfRule>
  </conditionalFormatting>
  <conditionalFormatting sqref="B9:K9">
    <cfRule type="expression" priority="41" dxfId="0" stopIfTrue="1">
      <formula>$V$28="×"</formula>
    </cfRule>
  </conditionalFormatting>
  <conditionalFormatting sqref="B10:K10">
    <cfRule type="expression" priority="40" dxfId="0" stopIfTrue="1">
      <formula>$V$29="×"</formula>
    </cfRule>
  </conditionalFormatting>
  <conditionalFormatting sqref="B11:K11">
    <cfRule type="expression" priority="84" dxfId="0" stopIfTrue="1">
      <formula>$V$30="×"</formula>
    </cfRule>
  </conditionalFormatting>
  <conditionalFormatting sqref="B12:K12">
    <cfRule type="expression" priority="101" dxfId="0" stopIfTrue="1">
      <formula>$V$31="×"</formula>
    </cfRule>
  </conditionalFormatting>
  <conditionalFormatting sqref="B13:K13">
    <cfRule type="expression" priority="112" dxfId="0" stopIfTrue="1">
      <formula>$V$32="×"</formula>
    </cfRule>
  </conditionalFormatting>
  <conditionalFormatting sqref="V20:AA21">
    <cfRule type="expression" priority="27" dxfId="0" stopIfTrue="1">
      <formula>$V$21="×"</formula>
    </cfRule>
  </conditionalFormatting>
  <conditionalFormatting sqref="B14:K14">
    <cfRule type="expression" priority="125" dxfId="0" stopIfTrue="1">
      <formula>$V$33="×"</formula>
    </cfRule>
  </conditionalFormatting>
  <conditionalFormatting sqref="AB8:AC9">
    <cfRule type="expression" priority="21" dxfId="0" stopIfTrue="1">
      <formula>$AB$9="×"</formula>
    </cfRule>
  </conditionalFormatting>
  <conditionalFormatting sqref="AB10:AC11">
    <cfRule type="expression" priority="20" dxfId="0" stopIfTrue="1">
      <formula>$AB$11="×"</formula>
    </cfRule>
  </conditionalFormatting>
  <conditionalFormatting sqref="V16:AA17">
    <cfRule type="expression" priority="17" dxfId="0" stopIfTrue="1">
      <formula>$V$17="×"</formula>
    </cfRule>
  </conditionalFormatting>
  <conditionalFormatting sqref="V18:AA19">
    <cfRule type="expression" priority="1" dxfId="0" stopIfTrue="1">
      <formula>$V$21="×"</formula>
    </cfRule>
  </conditionalFormatting>
  <dataValidations count="3">
    <dataValidation allowBlank="1" showInputMessage="1" showErrorMessage="1" imeMode="halfAlpha" sqref="M38 I15"/>
    <dataValidation allowBlank="1" showInputMessage="1" showErrorMessage="1" imeMode="hiragana" sqref="I43"/>
    <dataValidation type="whole" operator="greaterThanOrEqual" allowBlank="1" showInputMessage="1" showErrorMessage="1" errorTitle="0以上の数字を入力して下さい。" imeMode="halfAlpha" sqref="G9:G16 I9:I16 K9:K16 E9:E16">
      <formula1>0</formula1>
    </dataValidation>
  </dataValidations>
  <printOptions/>
  <pageMargins left="0.708661417322835" right="0.31496062992126" top="0.748031496062992" bottom="0.748031496062992" header="0.31496062992126" footer="0.31496062992126"/>
  <pageSetup fitToHeight="1" fitToWidth="1" horizontalDpi="600" verticalDpi="600" orientation="portrait" paperSize="9" scale="43" r:id="rId4"/>
  <drawing r:id="rId3"/>
  <legacyDrawing r:id="rId2"/>
</worksheet>
</file>

<file path=xl/worksheets/sheet7.xml><?xml version="1.0" encoding="utf-8"?>
<worksheet xmlns="http://schemas.openxmlformats.org/spreadsheetml/2006/main" xmlns:r="http://schemas.openxmlformats.org/officeDocument/2006/relationships">
  <sheetPr codeName="Sheet4">
    <tabColor theme="8" tint="0.7999799847602844"/>
    <pageSetUpPr fitToPage="1"/>
  </sheetPr>
  <dimension ref="A2:S38"/>
  <sheetViews>
    <sheetView showGridLines="0" zoomScaleSheetLayoutView="100" zoomScalePageLayoutView="0" workbookViewId="0" topLeftCell="A1">
      <pane ySplit="3" topLeftCell="A4" activePane="bottomLeft" state="frozen"/>
      <selection pane="topLeft" activeCell="B37" sqref="B37:N45"/>
      <selection pane="bottomLeft" activeCell="A1" sqref="A1"/>
    </sheetView>
  </sheetViews>
  <sheetFormatPr defaultColWidth="9.140625" defaultRowHeight="15"/>
  <cols>
    <col min="1" max="1" width="8.421875" style="172" customWidth="1"/>
    <col min="2" max="4" width="3.7109375" style="174" customWidth="1"/>
    <col min="5" max="5" width="16.421875" style="173" customWidth="1"/>
    <col min="6" max="6" width="25.00390625" style="1" customWidth="1"/>
    <col min="7" max="7" width="9.140625" style="174" customWidth="1"/>
    <col min="8" max="8" width="9.140625" style="172" customWidth="1"/>
    <col min="9" max="12" width="15.140625" style="174" customWidth="1"/>
    <col min="13" max="13" width="3.8515625" style="172" customWidth="1"/>
    <col min="14" max="14" width="5.28125" style="172" customWidth="1"/>
    <col min="15" max="15" width="2.140625" style="172" customWidth="1"/>
    <col min="16" max="16" width="15.140625" style="174" customWidth="1"/>
    <col min="17" max="17" width="12.7109375" style="175" bestFit="1" customWidth="1"/>
    <col min="18" max="16384" width="9.00390625" style="174" customWidth="1"/>
  </cols>
  <sheetData>
    <row r="2" spans="2:4" ht="13.5">
      <c r="B2" s="680" t="s">
        <v>131</v>
      </c>
      <c r="C2" s="680"/>
      <c r="D2" s="680"/>
    </row>
    <row r="4" spans="1:8" ht="13.5" customHeight="1">
      <c r="A4" s="681" t="s">
        <v>209</v>
      </c>
      <c r="B4" s="681"/>
      <c r="C4" s="681"/>
      <c r="D4" s="681"/>
      <c r="E4" s="681"/>
      <c r="F4" s="35"/>
      <c r="G4" s="32"/>
      <c r="H4" s="35"/>
    </row>
    <row r="5" spans="1:13" ht="13.5" customHeight="1">
      <c r="A5" s="462"/>
      <c r="B5" s="462"/>
      <c r="C5" s="462"/>
      <c r="D5" s="462"/>
      <c r="E5" s="463"/>
      <c r="F5" s="35"/>
      <c r="G5" s="32"/>
      <c r="H5" s="35"/>
      <c r="M5" s="176"/>
    </row>
    <row r="6" spans="1:13" ht="13.5" customHeight="1">
      <c r="A6" s="462"/>
      <c r="B6" s="464"/>
      <c r="C6" s="465"/>
      <c r="D6" s="462"/>
      <c r="E6" s="463"/>
      <c r="F6" s="520" t="s">
        <v>15</v>
      </c>
      <c r="G6" s="689"/>
      <c r="H6" s="521"/>
      <c r="M6" s="176"/>
    </row>
    <row r="7" spans="1:13" ht="13.5" customHeight="1">
      <c r="A7" s="462"/>
      <c r="B7" s="462"/>
      <c r="C7" s="462"/>
      <c r="D7" s="462"/>
      <c r="E7" s="463"/>
      <c r="F7" s="686" t="s">
        <v>220</v>
      </c>
      <c r="G7" s="687"/>
      <c r="H7" s="688"/>
      <c r="M7" s="176"/>
    </row>
    <row r="8" spans="1:14" ht="13.5" customHeight="1">
      <c r="A8" s="462"/>
      <c r="B8" s="462"/>
      <c r="C8" s="462"/>
      <c r="D8" s="462"/>
      <c r="E8" s="463"/>
      <c r="F8" s="35"/>
      <c r="G8" s="32"/>
      <c r="H8" s="35"/>
      <c r="I8" s="179"/>
      <c r="J8" s="1"/>
      <c r="M8" s="176"/>
      <c r="N8" s="178"/>
    </row>
    <row r="9" spans="1:13" ht="13.5" customHeight="1">
      <c r="A9" s="176"/>
      <c r="B9" s="215"/>
      <c r="C9" s="215"/>
      <c r="D9" s="215"/>
      <c r="E9" s="219"/>
      <c r="F9" s="218"/>
      <c r="I9" s="471" t="s">
        <v>28</v>
      </c>
      <c r="J9" s="692">
        <f>IF('基本情報入力（使い方）'!$C$12="","",'基本情報入力（使い方）'!$C$12)</f>
      </c>
      <c r="K9" s="692"/>
      <c r="L9" s="692"/>
      <c r="M9" s="176"/>
    </row>
    <row r="10" spans="1:14" ht="13.5" customHeight="1" thickBot="1">
      <c r="A10" s="176"/>
      <c r="B10" s="215"/>
      <c r="C10" s="215"/>
      <c r="D10" s="215"/>
      <c r="E10" s="219"/>
      <c r="F10" s="218"/>
      <c r="L10" s="179"/>
      <c r="M10" s="174"/>
      <c r="N10" s="179"/>
    </row>
    <row r="11" spans="1:16" ht="27" customHeight="1">
      <c r="A11" s="682" t="s">
        <v>2</v>
      </c>
      <c r="B11" s="684" t="s">
        <v>3</v>
      </c>
      <c r="C11" s="684"/>
      <c r="D11" s="685"/>
      <c r="E11" s="180" t="s">
        <v>4</v>
      </c>
      <c r="F11" s="181" t="s">
        <v>5</v>
      </c>
      <c r="G11" s="181" t="s">
        <v>6</v>
      </c>
      <c r="H11" s="418" t="s">
        <v>7</v>
      </c>
      <c r="I11" s="181" t="s">
        <v>1</v>
      </c>
      <c r="J11" s="684" t="s">
        <v>218</v>
      </c>
      <c r="K11" s="685"/>
      <c r="L11" s="467" t="s">
        <v>74</v>
      </c>
      <c r="M11" s="693" t="s">
        <v>2</v>
      </c>
      <c r="N11" s="690" t="s">
        <v>32</v>
      </c>
      <c r="P11" s="255" t="str">
        <f>"補助対象経費の（"&amp;補助名&amp;")"</f>
        <v>補助対象経費の（２／３)</v>
      </c>
    </row>
    <row r="12" spans="1:16" ht="27" customHeight="1" thickBot="1">
      <c r="A12" s="683"/>
      <c r="B12" s="183" t="s">
        <v>9</v>
      </c>
      <c r="C12" s="183" t="s">
        <v>10</v>
      </c>
      <c r="D12" s="184" t="s">
        <v>11</v>
      </c>
      <c r="E12" s="185"/>
      <c r="F12" s="186"/>
      <c r="G12" s="415"/>
      <c r="H12" s="188"/>
      <c r="I12" s="415" t="s">
        <v>18</v>
      </c>
      <c r="J12" s="189" t="s">
        <v>12</v>
      </c>
      <c r="K12" s="188" t="s">
        <v>17</v>
      </c>
      <c r="L12" s="417" t="s">
        <v>13</v>
      </c>
      <c r="M12" s="694"/>
      <c r="N12" s="691"/>
      <c r="P12" s="256" t="s">
        <v>149</v>
      </c>
    </row>
    <row r="13" spans="1:17" ht="46.5" customHeight="1">
      <c r="A13" s="222">
        <v>1</v>
      </c>
      <c r="B13" s="678"/>
      <c r="C13" s="679"/>
      <c r="D13" s="679"/>
      <c r="E13" s="225"/>
      <c r="F13" s="225"/>
      <c r="G13" s="240"/>
      <c r="H13" s="241"/>
      <c r="I13" s="235"/>
      <c r="J13" s="22">
        <f>IF(K13="","",ROUNDDOWN(K13*(1+N13/100),0))</f>
      </c>
      <c r="K13" s="22">
        <f aca="true" t="shared" si="0" ref="K13:K32">IF(OR(I13="",G13=""),"",ROUNDDOWN(I13*G13,0))</f>
      </c>
      <c r="L13" s="468">
        <f>K13</f>
      </c>
      <c r="M13" s="159">
        <f>IF(A13="","",A13)</f>
        <v>1</v>
      </c>
      <c r="N13" s="237">
        <v>10</v>
      </c>
      <c r="O13" s="174"/>
      <c r="P13" s="361">
        <f aca="true" t="shared" si="1" ref="P13:P32">IF(L13="","",ROUNDDOWN(L13/G13*補助率,0)*G13)</f>
      </c>
      <c r="Q13" s="174"/>
    </row>
    <row r="14" spans="1:17" ht="46.5" customHeight="1">
      <c r="A14" s="223">
        <v>2</v>
      </c>
      <c r="B14" s="678"/>
      <c r="C14" s="679"/>
      <c r="D14" s="679"/>
      <c r="E14" s="230"/>
      <c r="F14" s="230"/>
      <c r="G14" s="229"/>
      <c r="H14" s="242"/>
      <c r="I14" s="235"/>
      <c r="J14" s="22">
        <f aca="true" t="shared" si="2" ref="J14:J32">IF(K14="","",ROUNDDOWN(K14*(1+N14/100),0))</f>
      </c>
      <c r="K14" s="22">
        <f t="shared" si="0"/>
      </c>
      <c r="L14" s="468">
        <f aca="true" t="shared" si="3" ref="L14:L32">K14</f>
      </c>
      <c r="M14" s="159">
        <f aca="true" t="shared" si="4" ref="M14:M32">IF(A14="","",A14)</f>
        <v>2</v>
      </c>
      <c r="N14" s="237">
        <v>10</v>
      </c>
      <c r="P14" s="361">
        <f t="shared" si="1"/>
      </c>
      <c r="Q14" s="190"/>
    </row>
    <row r="15" spans="1:17" ht="46.5" customHeight="1">
      <c r="A15" s="222">
        <v>3</v>
      </c>
      <c r="B15" s="678"/>
      <c r="C15" s="679"/>
      <c r="D15" s="679"/>
      <c r="E15" s="230"/>
      <c r="F15" s="230"/>
      <c r="G15" s="229"/>
      <c r="H15" s="242"/>
      <c r="I15" s="235"/>
      <c r="J15" s="22">
        <f t="shared" si="2"/>
      </c>
      <c r="K15" s="22">
        <f t="shared" si="0"/>
      </c>
      <c r="L15" s="469">
        <f t="shared" si="3"/>
      </c>
      <c r="M15" s="159">
        <f t="shared" si="4"/>
        <v>3</v>
      </c>
      <c r="N15" s="237">
        <v>10</v>
      </c>
      <c r="O15" s="175"/>
      <c r="P15" s="361">
        <f t="shared" si="1"/>
      </c>
      <c r="Q15" s="190"/>
    </row>
    <row r="16" spans="1:17" s="191" customFormat="1" ht="46.5" customHeight="1">
      <c r="A16" s="223">
        <v>4</v>
      </c>
      <c r="B16" s="678"/>
      <c r="C16" s="679"/>
      <c r="D16" s="679"/>
      <c r="E16" s="230"/>
      <c r="F16" s="230"/>
      <c r="G16" s="227"/>
      <c r="H16" s="228"/>
      <c r="I16" s="235"/>
      <c r="J16" s="22">
        <f t="shared" si="2"/>
      </c>
      <c r="K16" s="22">
        <f t="shared" si="0"/>
      </c>
      <c r="L16" s="469">
        <f t="shared" si="3"/>
      </c>
      <c r="M16" s="159">
        <f t="shared" si="4"/>
        <v>4</v>
      </c>
      <c r="N16" s="237">
        <v>10</v>
      </c>
      <c r="O16" s="175"/>
      <c r="P16" s="361">
        <f t="shared" si="1"/>
      </c>
      <c r="Q16" s="190"/>
    </row>
    <row r="17" spans="1:17" ht="46.5" customHeight="1">
      <c r="A17" s="222">
        <v>5</v>
      </c>
      <c r="B17" s="678"/>
      <c r="C17" s="679"/>
      <c r="D17" s="679"/>
      <c r="E17" s="230"/>
      <c r="F17" s="230"/>
      <c r="G17" s="227"/>
      <c r="H17" s="228"/>
      <c r="I17" s="235"/>
      <c r="J17" s="22">
        <f t="shared" si="2"/>
      </c>
      <c r="K17" s="22">
        <f t="shared" si="0"/>
      </c>
      <c r="L17" s="469">
        <f t="shared" si="3"/>
      </c>
      <c r="M17" s="159">
        <f t="shared" si="4"/>
        <v>5</v>
      </c>
      <c r="N17" s="237">
        <v>10</v>
      </c>
      <c r="O17" s="175"/>
      <c r="P17" s="361">
        <f t="shared" si="1"/>
      </c>
      <c r="Q17" s="190"/>
    </row>
    <row r="18" spans="1:16" ht="46.5" customHeight="1">
      <c r="A18" s="223">
        <v>6</v>
      </c>
      <c r="B18" s="678"/>
      <c r="C18" s="679"/>
      <c r="D18" s="679"/>
      <c r="E18" s="230"/>
      <c r="F18" s="230"/>
      <c r="G18" s="227"/>
      <c r="H18" s="228"/>
      <c r="I18" s="235"/>
      <c r="J18" s="22">
        <f t="shared" si="2"/>
      </c>
      <c r="K18" s="22">
        <f t="shared" si="0"/>
      </c>
      <c r="L18" s="469">
        <f t="shared" si="3"/>
      </c>
      <c r="M18" s="159">
        <f t="shared" si="4"/>
        <v>6</v>
      </c>
      <c r="N18" s="237">
        <v>10</v>
      </c>
      <c r="O18" s="175"/>
      <c r="P18" s="361">
        <f t="shared" si="1"/>
      </c>
    </row>
    <row r="19" spans="1:16" ht="46.5" customHeight="1">
      <c r="A19" s="222">
        <v>7</v>
      </c>
      <c r="B19" s="678"/>
      <c r="C19" s="679"/>
      <c r="D19" s="679"/>
      <c r="E19" s="230"/>
      <c r="F19" s="231"/>
      <c r="G19" s="227"/>
      <c r="H19" s="228"/>
      <c r="I19" s="235"/>
      <c r="J19" s="22">
        <f t="shared" si="2"/>
      </c>
      <c r="K19" s="22">
        <f t="shared" si="0"/>
      </c>
      <c r="L19" s="469">
        <f t="shared" si="3"/>
      </c>
      <c r="M19" s="159">
        <f t="shared" si="4"/>
        <v>7</v>
      </c>
      <c r="N19" s="237">
        <v>10</v>
      </c>
      <c r="O19" s="175"/>
      <c r="P19" s="361">
        <f t="shared" si="1"/>
      </c>
    </row>
    <row r="20" spans="1:17" s="191" customFormat="1" ht="46.5" customHeight="1">
      <c r="A20" s="223">
        <v>8</v>
      </c>
      <c r="B20" s="678"/>
      <c r="C20" s="679"/>
      <c r="D20" s="679"/>
      <c r="E20" s="230"/>
      <c r="F20" s="230"/>
      <c r="G20" s="227"/>
      <c r="H20" s="228"/>
      <c r="I20" s="235"/>
      <c r="J20" s="22">
        <f t="shared" si="2"/>
      </c>
      <c r="K20" s="22">
        <f t="shared" si="0"/>
      </c>
      <c r="L20" s="469">
        <f t="shared" si="3"/>
      </c>
      <c r="M20" s="160">
        <f t="shared" si="4"/>
        <v>8</v>
      </c>
      <c r="N20" s="237">
        <v>10</v>
      </c>
      <c r="O20" s="192"/>
      <c r="P20" s="361">
        <f t="shared" si="1"/>
      </c>
      <c r="Q20" s="193"/>
    </row>
    <row r="21" spans="1:16" ht="46.5" customHeight="1">
      <c r="A21" s="222">
        <v>9</v>
      </c>
      <c r="B21" s="678"/>
      <c r="C21" s="679"/>
      <c r="D21" s="679"/>
      <c r="E21" s="230"/>
      <c r="F21" s="230"/>
      <c r="G21" s="227"/>
      <c r="H21" s="228"/>
      <c r="I21" s="235"/>
      <c r="J21" s="22">
        <f t="shared" si="2"/>
      </c>
      <c r="K21" s="22">
        <f t="shared" si="0"/>
      </c>
      <c r="L21" s="469">
        <f t="shared" si="3"/>
      </c>
      <c r="M21" s="159">
        <f t="shared" si="4"/>
        <v>9</v>
      </c>
      <c r="N21" s="237">
        <v>10</v>
      </c>
      <c r="P21" s="361">
        <f t="shared" si="1"/>
      </c>
    </row>
    <row r="22" spans="1:16" ht="46.5" customHeight="1">
      <c r="A22" s="223">
        <v>10</v>
      </c>
      <c r="B22" s="678"/>
      <c r="C22" s="679"/>
      <c r="D22" s="679"/>
      <c r="E22" s="230"/>
      <c r="F22" s="230"/>
      <c r="G22" s="227"/>
      <c r="H22" s="228"/>
      <c r="I22" s="235"/>
      <c r="J22" s="22">
        <f aca="true" t="shared" si="5" ref="J22:J31">IF(K22="","",ROUNDDOWN(K22*(1+N22/100),0))</f>
      </c>
      <c r="K22" s="22">
        <f aca="true" t="shared" si="6" ref="K22:K31">IF(OR(I22="",G22=""),"",ROUNDDOWN(I22*G22,0))</f>
      </c>
      <c r="L22" s="469">
        <f aca="true" t="shared" si="7" ref="L22:L31">K22</f>
      </c>
      <c r="M22" s="159">
        <f aca="true" t="shared" si="8" ref="M22:M31">IF(A22="","",A22)</f>
        <v>10</v>
      </c>
      <c r="N22" s="237">
        <v>10</v>
      </c>
      <c r="P22" s="361">
        <f aca="true" t="shared" si="9" ref="P22:P31">IF(L22="","",ROUNDDOWN(L22/G22*補助率,0)*G22)</f>
      </c>
    </row>
    <row r="23" spans="1:16" ht="46.5" customHeight="1">
      <c r="A23" s="222">
        <v>11</v>
      </c>
      <c r="B23" s="678"/>
      <c r="C23" s="679"/>
      <c r="D23" s="679"/>
      <c r="E23" s="230"/>
      <c r="F23" s="230"/>
      <c r="G23" s="227"/>
      <c r="H23" s="228"/>
      <c r="I23" s="235"/>
      <c r="J23" s="22">
        <f t="shared" si="5"/>
      </c>
      <c r="K23" s="22">
        <f t="shared" si="6"/>
      </c>
      <c r="L23" s="469">
        <f t="shared" si="7"/>
      </c>
      <c r="M23" s="159">
        <f t="shared" si="8"/>
        <v>11</v>
      </c>
      <c r="N23" s="237">
        <v>10</v>
      </c>
      <c r="P23" s="361">
        <f t="shared" si="9"/>
      </c>
    </row>
    <row r="24" spans="1:16" ht="46.5" customHeight="1">
      <c r="A24" s="223">
        <v>12</v>
      </c>
      <c r="B24" s="678"/>
      <c r="C24" s="679"/>
      <c r="D24" s="679"/>
      <c r="E24" s="230"/>
      <c r="F24" s="230"/>
      <c r="G24" s="227"/>
      <c r="H24" s="228"/>
      <c r="I24" s="235"/>
      <c r="J24" s="22">
        <f t="shared" si="5"/>
      </c>
      <c r="K24" s="22">
        <f t="shared" si="6"/>
      </c>
      <c r="L24" s="469">
        <f t="shared" si="7"/>
      </c>
      <c r="M24" s="159">
        <f t="shared" si="8"/>
        <v>12</v>
      </c>
      <c r="N24" s="237">
        <v>10</v>
      </c>
      <c r="P24" s="361">
        <f t="shared" si="9"/>
      </c>
    </row>
    <row r="25" spans="1:16" ht="46.5" customHeight="1">
      <c r="A25" s="222">
        <v>13</v>
      </c>
      <c r="B25" s="678"/>
      <c r="C25" s="679"/>
      <c r="D25" s="679"/>
      <c r="E25" s="230"/>
      <c r="F25" s="230"/>
      <c r="G25" s="227"/>
      <c r="H25" s="228"/>
      <c r="I25" s="235"/>
      <c r="J25" s="22">
        <f t="shared" si="5"/>
      </c>
      <c r="K25" s="22">
        <f t="shared" si="6"/>
      </c>
      <c r="L25" s="469">
        <f t="shared" si="7"/>
      </c>
      <c r="M25" s="159">
        <f t="shared" si="8"/>
        <v>13</v>
      </c>
      <c r="N25" s="237">
        <v>10</v>
      </c>
      <c r="P25" s="361">
        <f t="shared" si="9"/>
      </c>
    </row>
    <row r="26" spans="1:16" ht="46.5" customHeight="1">
      <c r="A26" s="223">
        <v>14</v>
      </c>
      <c r="B26" s="678"/>
      <c r="C26" s="679"/>
      <c r="D26" s="679"/>
      <c r="E26" s="230"/>
      <c r="F26" s="230"/>
      <c r="G26" s="227"/>
      <c r="H26" s="228"/>
      <c r="I26" s="235"/>
      <c r="J26" s="22">
        <f t="shared" si="5"/>
      </c>
      <c r="K26" s="22">
        <f t="shared" si="6"/>
      </c>
      <c r="L26" s="469">
        <f t="shared" si="7"/>
      </c>
      <c r="M26" s="159">
        <f t="shared" si="8"/>
        <v>14</v>
      </c>
      <c r="N26" s="237">
        <v>10</v>
      </c>
      <c r="P26" s="361">
        <f t="shared" si="9"/>
      </c>
    </row>
    <row r="27" spans="1:16" ht="46.5" customHeight="1">
      <c r="A27" s="222">
        <v>15</v>
      </c>
      <c r="B27" s="678"/>
      <c r="C27" s="679"/>
      <c r="D27" s="679"/>
      <c r="E27" s="230"/>
      <c r="F27" s="230"/>
      <c r="G27" s="227"/>
      <c r="H27" s="228"/>
      <c r="I27" s="235"/>
      <c r="J27" s="22">
        <f t="shared" si="5"/>
      </c>
      <c r="K27" s="22">
        <f t="shared" si="6"/>
      </c>
      <c r="L27" s="469">
        <f t="shared" si="7"/>
      </c>
      <c r="M27" s="159">
        <f t="shared" si="8"/>
        <v>15</v>
      </c>
      <c r="N27" s="237">
        <v>10</v>
      </c>
      <c r="P27" s="361">
        <f t="shared" si="9"/>
      </c>
    </row>
    <row r="28" spans="1:16" ht="46.5" customHeight="1">
      <c r="A28" s="223">
        <v>16</v>
      </c>
      <c r="B28" s="678"/>
      <c r="C28" s="679"/>
      <c r="D28" s="679"/>
      <c r="E28" s="230"/>
      <c r="F28" s="230"/>
      <c r="G28" s="227"/>
      <c r="H28" s="228"/>
      <c r="I28" s="235"/>
      <c r="J28" s="22">
        <f t="shared" si="5"/>
      </c>
      <c r="K28" s="22">
        <f t="shared" si="6"/>
      </c>
      <c r="L28" s="469">
        <f t="shared" si="7"/>
      </c>
      <c r="M28" s="159">
        <f t="shared" si="8"/>
        <v>16</v>
      </c>
      <c r="N28" s="237">
        <v>10</v>
      </c>
      <c r="P28" s="361">
        <f t="shared" si="9"/>
      </c>
    </row>
    <row r="29" spans="1:16" ht="46.5" customHeight="1">
      <c r="A29" s="222">
        <v>17</v>
      </c>
      <c r="B29" s="678"/>
      <c r="C29" s="679"/>
      <c r="D29" s="679"/>
      <c r="E29" s="230"/>
      <c r="F29" s="230"/>
      <c r="G29" s="227"/>
      <c r="H29" s="228"/>
      <c r="I29" s="235"/>
      <c r="J29" s="22">
        <f t="shared" si="5"/>
      </c>
      <c r="K29" s="22">
        <f t="shared" si="6"/>
      </c>
      <c r="L29" s="469">
        <f t="shared" si="7"/>
      </c>
      <c r="M29" s="159">
        <f t="shared" si="8"/>
        <v>17</v>
      </c>
      <c r="N29" s="237">
        <v>10</v>
      </c>
      <c r="P29" s="361">
        <f t="shared" si="9"/>
      </c>
    </row>
    <row r="30" spans="1:16" ht="46.5" customHeight="1">
      <c r="A30" s="223">
        <v>18</v>
      </c>
      <c r="B30" s="678"/>
      <c r="C30" s="679"/>
      <c r="D30" s="679"/>
      <c r="E30" s="230"/>
      <c r="F30" s="230"/>
      <c r="G30" s="227"/>
      <c r="H30" s="228"/>
      <c r="I30" s="235"/>
      <c r="J30" s="22">
        <f t="shared" si="5"/>
      </c>
      <c r="K30" s="22">
        <f t="shared" si="6"/>
      </c>
      <c r="L30" s="469">
        <f t="shared" si="7"/>
      </c>
      <c r="M30" s="159">
        <f t="shared" si="8"/>
        <v>18</v>
      </c>
      <c r="N30" s="237">
        <v>10</v>
      </c>
      <c r="P30" s="361">
        <f t="shared" si="9"/>
      </c>
    </row>
    <row r="31" spans="1:16" ht="46.5" customHeight="1">
      <c r="A31" s="222">
        <v>19</v>
      </c>
      <c r="B31" s="678"/>
      <c r="C31" s="679"/>
      <c r="D31" s="679"/>
      <c r="E31" s="230"/>
      <c r="F31" s="230"/>
      <c r="G31" s="227"/>
      <c r="H31" s="228"/>
      <c r="I31" s="235"/>
      <c r="J31" s="22">
        <f t="shared" si="5"/>
      </c>
      <c r="K31" s="22">
        <f t="shared" si="6"/>
      </c>
      <c r="L31" s="469">
        <f t="shared" si="7"/>
      </c>
      <c r="M31" s="159">
        <f t="shared" si="8"/>
        <v>19</v>
      </c>
      <c r="N31" s="237">
        <v>10</v>
      </c>
      <c r="P31" s="361">
        <f t="shared" si="9"/>
      </c>
    </row>
    <row r="32" spans="1:16" ht="46.5" customHeight="1" thickBot="1">
      <c r="A32" s="224">
        <v>20</v>
      </c>
      <c r="B32" s="697"/>
      <c r="C32" s="698"/>
      <c r="D32" s="698"/>
      <c r="E32" s="232"/>
      <c r="F32" s="232"/>
      <c r="G32" s="233"/>
      <c r="H32" s="234"/>
      <c r="I32" s="236"/>
      <c r="J32" s="24">
        <f t="shared" si="2"/>
      </c>
      <c r="K32" s="24">
        <f t="shared" si="0"/>
      </c>
      <c r="L32" s="470">
        <f t="shared" si="3"/>
      </c>
      <c r="M32" s="161">
        <f t="shared" si="4"/>
        <v>20</v>
      </c>
      <c r="N32" s="238">
        <v>10</v>
      </c>
      <c r="P32" s="361">
        <f t="shared" si="1"/>
      </c>
    </row>
    <row r="33" spans="1:17" ht="46.5" customHeight="1" thickBot="1">
      <c r="A33" s="695" t="s">
        <v>14</v>
      </c>
      <c r="B33" s="696"/>
      <c r="C33" s="696"/>
      <c r="D33" s="696"/>
      <c r="E33" s="696"/>
      <c r="F33" s="696"/>
      <c r="G33" s="696"/>
      <c r="H33" s="696"/>
      <c r="I33" s="416"/>
      <c r="J33" s="21">
        <f>SUM(J13:J32)</f>
        <v>0</v>
      </c>
      <c r="K33" s="21">
        <f>SUM(K13:K32)</f>
        <v>0</v>
      </c>
      <c r="L33" s="157">
        <f>SUM(L13:L32)</f>
        <v>0</v>
      </c>
      <c r="M33" s="195"/>
      <c r="P33" s="362">
        <f>SUM(P13:P32)</f>
        <v>0</v>
      </c>
      <c r="Q33" s="196"/>
    </row>
    <row r="34" spans="1:19" ht="18" customHeight="1">
      <c r="A34" s="466" t="s">
        <v>210</v>
      </c>
      <c r="K34" s="197"/>
      <c r="L34" s="198"/>
      <c r="M34" s="176"/>
      <c r="P34" s="214"/>
      <c r="Q34" s="199"/>
      <c r="R34" s="215"/>
      <c r="S34" s="215"/>
    </row>
    <row r="35" spans="1:19" ht="18" customHeight="1">
      <c r="A35" s="466" t="s">
        <v>211</v>
      </c>
      <c r="D35" s="200"/>
      <c r="E35" s="1"/>
      <c r="H35" s="174"/>
      <c r="L35" s="201"/>
      <c r="M35" s="176"/>
      <c r="P35" s="201"/>
      <c r="Q35" s="199"/>
      <c r="R35" s="215"/>
      <c r="S35" s="215"/>
    </row>
    <row r="36" spans="1:19" s="1" customFormat="1" ht="18" customHeight="1">
      <c r="A36" s="466" t="s">
        <v>212</v>
      </c>
      <c r="B36" s="174"/>
      <c r="C36" s="174"/>
      <c r="D36" s="174"/>
      <c r="G36" s="174"/>
      <c r="H36" s="174"/>
      <c r="I36" s="174"/>
      <c r="J36" s="174"/>
      <c r="K36" s="174"/>
      <c r="L36" s="201"/>
      <c r="M36" s="172"/>
      <c r="N36" s="172"/>
      <c r="O36" s="172"/>
      <c r="P36" s="201"/>
      <c r="Q36" s="216"/>
      <c r="R36" s="217"/>
      <c r="S36" s="217"/>
    </row>
    <row r="37" spans="1:17" s="1" customFormat="1" ht="18" customHeight="1">
      <c r="A37" s="466" t="s">
        <v>213</v>
      </c>
      <c r="B37" s="174"/>
      <c r="C37" s="174"/>
      <c r="D37" s="174"/>
      <c r="G37" s="174"/>
      <c r="H37" s="174"/>
      <c r="I37" s="174"/>
      <c r="J37" s="174"/>
      <c r="K37" s="174"/>
      <c r="L37" s="201"/>
      <c r="M37" s="172"/>
      <c r="N37" s="172"/>
      <c r="O37" s="172"/>
      <c r="P37" s="201"/>
      <c r="Q37" s="202"/>
    </row>
    <row r="38" spans="12:16" ht="13.5">
      <c r="L38" s="203"/>
      <c r="P38" s="203"/>
    </row>
  </sheetData>
  <sheetProtection sheet="1" objects="1" scenarios="1"/>
  <mergeCells count="31">
    <mergeCell ref="A33:H33"/>
    <mergeCell ref="B18:D18"/>
    <mergeCell ref="B19:D19"/>
    <mergeCell ref="B20:D20"/>
    <mergeCell ref="B21:D21"/>
    <mergeCell ref="B13:D13"/>
    <mergeCell ref="B32:D32"/>
    <mergeCell ref="B16:D16"/>
    <mergeCell ref="B29:D29"/>
    <mergeCell ref="B30:D30"/>
    <mergeCell ref="J11:K11"/>
    <mergeCell ref="F6:H6"/>
    <mergeCell ref="B14:D14"/>
    <mergeCell ref="B15:D15"/>
    <mergeCell ref="N11:N12"/>
    <mergeCell ref="J9:L9"/>
    <mergeCell ref="M11:M12"/>
    <mergeCell ref="B2:D2"/>
    <mergeCell ref="A4:E4"/>
    <mergeCell ref="A11:A12"/>
    <mergeCell ref="B11:D11"/>
    <mergeCell ref="F7:H7"/>
    <mergeCell ref="B22:D22"/>
    <mergeCell ref="B17:D17"/>
    <mergeCell ref="B31:D31"/>
    <mergeCell ref="B23:D23"/>
    <mergeCell ref="B24:D24"/>
    <mergeCell ref="B25:D25"/>
    <mergeCell ref="B26:D26"/>
    <mergeCell ref="B27:D27"/>
    <mergeCell ref="B28:D28"/>
  </mergeCells>
  <dataValidations count="5">
    <dataValidation allowBlank="1" showInputMessage="1" showErrorMessage="1" imeMode="halfAlpha" sqref="P13:P32 L13:L33 J13:K32"/>
    <dataValidation type="list" allowBlank="1" showInputMessage="1" showErrorMessage="1" sqref="O18:O19 O15:O16">
      <formula1>$P$12:$P$14</formula1>
    </dataValidation>
    <dataValidation type="list" allowBlank="1" showInputMessage="1" showErrorMessage="1" sqref="O20:O32">
      <formula1>$P$12:$P$13</formula1>
    </dataValidation>
    <dataValidation allowBlank="1" showInputMessage="1" showErrorMessage="1" imeMode="hiragana" sqref="J8:J9"/>
    <dataValidation type="whole" operator="greaterThanOrEqual" allowBlank="1" showInputMessage="1" showErrorMessage="1" error="単価には50万円以上の金額を入力してください。" imeMode="halfAlpha" sqref="I13:I3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P32:P33 P13:P21" unlockedFormula="1"/>
  </ignoredErrors>
</worksheet>
</file>

<file path=xl/worksheets/sheet8.xml><?xml version="1.0" encoding="utf-8"?>
<worksheet xmlns="http://schemas.openxmlformats.org/spreadsheetml/2006/main" xmlns:r="http://schemas.openxmlformats.org/officeDocument/2006/relationships">
  <sheetPr codeName="Sheet29">
    <tabColor theme="8" tint="0.7999799847602844"/>
    <pageSetUpPr fitToPage="1"/>
  </sheetPr>
  <dimension ref="A2:Q38"/>
  <sheetViews>
    <sheetView showGridLines="0" zoomScaleSheetLayoutView="100" zoomScalePageLayoutView="0" workbookViewId="0" topLeftCell="A1">
      <pane ySplit="3" topLeftCell="A4" activePane="bottomLeft" state="frozen"/>
      <selection pane="topLeft" activeCell="J11" sqref="J11:K11"/>
      <selection pane="bottomLeft" activeCell="A1" sqref="A1"/>
    </sheetView>
  </sheetViews>
  <sheetFormatPr defaultColWidth="9.140625" defaultRowHeight="15"/>
  <cols>
    <col min="1" max="1" width="8.421875" style="172" customWidth="1"/>
    <col min="2" max="4" width="3.7109375" style="174" customWidth="1"/>
    <col min="5" max="5" width="16.421875" style="173" customWidth="1"/>
    <col min="6" max="6" width="25.00390625" style="1" customWidth="1"/>
    <col min="7" max="7" width="9.140625" style="174" customWidth="1"/>
    <col min="8" max="8" width="9.140625" style="172" customWidth="1"/>
    <col min="9" max="12" width="15.140625" style="174" customWidth="1"/>
    <col min="13" max="13" width="3.8515625" style="172" customWidth="1"/>
    <col min="14" max="14" width="5.28125" style="172" customWidth="1"/>
    <col min="15" max="15" width="2.140625" style="172" customWidth="1"/>
    <col min="16" max="16" width="15.140625" style="174" customWidth="1"/>
    <col min="17" max="17" width="12.7109375" style="175" bestFit="1" customWidth="1"/>
    <col min="18" max="16384" width="9.00390625" style="174" customWidth="1"/>
  </cols>
  <sheetData>
    <row r="1" ht="13.5"/>
    <row r="2" spans="2:4" ht="13.5">
      <c r="B2" s="680" t="s">
        <v>131</v>
      </c>
      <c r="C2" s="680"/>
      <c r="D2" s="680"/>
    </row>
    <row r="3" ht="13.5"/>
    <row r="4" spans="1:6" ht="13.5" customHeight="1">
      <c r="A4" s="681" t="s">
        <v>209</v>
      </c>
      <c r="B4" s="681"/>
      <c r="C4" s="681"/>
      <c r="D4" s="681"/>
      <c r="E4" s="681"/>
      <c r="F4" s="172"/>
    </row>
    <row r="5" spans="1:13" ht="13.5" customHeight="1">
      <c r="A5" s="462"/>
      <c r="B5" s="462"/>
      <c r="C5" s="462"/>
      <c r="D5" s="462"/>
      <c r="E5" s="463"/>
      <c r="F5" s="172"/>
      <c r="M5" s="176"/>
    </row>
    <row r="6" spans="1:13" ht="13.5" customHeight="1">
      <c r="A6" s="462"/>
      <c r="B6" s="464"/>
      <c r="C6" s="465"/>
      <c r="D6" s="462"/>
      <c r="E6" s="463"/>
      <c r="F6" s="701" t="s">
        <v>15</v>
      </c>
      <c r="G6" s="702"/>
      <c r="H6" s="703"/>
      <c r="M6" s="176"/>
    </row>
    <row r="7" spans="1:13" ht="13.5" customHeight="1">
      <c r="A7" s="462"/>
      <c r="B7" s="462"/>
      <c r="C7" s="462"/>
      <c r="D7" s="462"/>
      <c r="E7" s="463"/>
      <c r="F7" s="706" t="s">
        <v>221</v>
      </c>
      <c r="G7" s="707"/>
      <c r="H7" s="708"/>
      <c r="M7" s="176"/>
    </row>
    <row r="8" spans="1:14" ht="13.5" customHeight="1">
      <c r="A8" s="176"/>
      <c r="B8" s="176"/>
      <c r="C8" s="176"/>
      <c r="D8" s="176"/>
      <c r="E8" s="177"/>
      <c r="F8" s="172"/>
      <c r="M8" s="176"/>
      <c r="N8" s="178"/>
    </row>
    <row r="9" spans="1:13" ht="13.5" customHeight="1">
      <c r="A9" s="176"/>
      <c r="F9" s="172"/>
      <c r="I9" s="471" t="s">
        <v>28</v>
      </c>
      <c r="J9" s="692">
        <f>IF('基本情報入力（使い方）'!$C$12="","",'基本情報入力（使い方）'!$C$12)</f>
      </c>
      <c r="K9" s="692"/>
      <c r="L9" s="692"/>
      <c r="M9" s="176"/>
    </row>
    <row r="10" spans="1:14" ht="13.5" customHeight="1" thickBot="1">
      <c r="A10" s="176"/>
      <c r="F10" s="172"/>
      <c r="L10" s="179"/>
      <c r="M10" s="174"/>
      <c r="N10" s="179"/>
    </row>
    <row r="11" spans="1:16" ht="27" customHeight="1">
      <c r="A11" s="704" t="s">
        <v>2</v>
      </c>
      <c r="B11" s="684" t="s">
        <v>3</v>
      </c>
      <c r="C11" s="684"/>
      <c r="D11" s="685"/>
      <c r="E11" s="180" t="s">
        <v>4</v>
      </c>
      <c r="F11" s="181" t="s">
        <v>5</v>
      </c>
      <c r="G11" s="181" t="s">
        <v>6</v>
      </c>
      <c r="H11" s="182" t="s">
        <v>7</v>
      </c>
      <c r="I11" s="181" t="s">
        <v>1</v>
      </c>
      <c r="J11" s="684" t="s">
        <v>218</v>
      </c>
      <c r="K11" s="685"/>
      <c r="L11" s="467" t="s">
        <v>8</v>
      </c>
      <c r="M11" s="693" t="s">
        <v>2</v>
      </c>
      <c r="N11" s="709" t="s">
        <v>32</v>
      </c>
      <c r="P11" s="255" t="str">
        <f>"補助対象経費の（"&amp;補助名&amp;")"</f>
        <v>補助対象経費の（２／３)</v>
      </c>
    </row>
    <row r="12" spans="1:16" ht="27" customHeight="1" thickBot="1">
      <c r="A12" s="705"/>
      <c r="B12" s="183" t="s">
        <v>9</v>
      </c>
      <c r="C12" s="183" t="s">
        <v>10</v>
      </c>
      <c r="D12" s="184" t="s">
        <v>11</v>
      </c>
      <c r="E12" s="185"/>
      <c r="F12" s="186"/>
      <c r="G12" s="187"/>
      <c r="H12" s="188"/>
      <c r="I12" s="187" t="s">
        <v>18</v>
      </c>
      <c r="J12" s="189" t="s">
        <v>12</v>
      </c>
      <c r="K12" s="188" t="s">
        <v>17</v>
      </c>
      <c r="L12" s="417" t="s">
        <v>13</v>
      </c>
      <c r="M12" s="694"/>
      <c r="N12" s="710"/>
      <c r="P12" s="256" t="s">
        <v>149</v>
      </c>
    </row>
    <row r="13" spans="1:17" ht="46.5" customHeight="1">
      <c r="A13" s="239">
        <v>1</v>
      </c>
      <c r="B13" s="711"/>
      <c r="C13" s="712"/>
      <c r="D13" s="712"/>
      <c r="E13" s="225"/>
      <c r="F13" s="225"/>
      <c r="G13" s="240"/>
      <c r="H13" s="241"/>
      <c r="I13" s="243"/>
      <c r="J13" s="25">
        <f>IF(K13="","",ROUNDDOWN(K13*(1+N13/100),0))</f>
      </c>
      <c r="K13" s="25">
        <f aca="true" t="shared" si="0" ref="K13:K32">IF(OR(I13="",G13=""),"",ROUNDDOWN(I13*G13,0))</f>
      </c>
      <c r="L13" s="468">
        <f>K13</f>
      </c>
      <c r="M13" s="159">
        <f aca="true" t="shared" si="1" ref="M13:M32">IF(A13="","",A13)</f>
        <v>1</v>
      </c>
      <c r="N13" s="245">
        <v>10</v>
      </c>
      <c r="O13" s="174"/>
      <c r="P13" s="361">
        <f aca="true" t="shared" si="2" ref="P13:P32">IF(L13="","",ROUNDDOWN(L13/G13*補助率,0)*G13)</f>
      </c>
      <c r="Q13" s="174"/>
    </row>
    <row r="14" spans="1:17" ht="46.5" customHeight="1">
      <c r="A14" s="223">
        <v>2</v>
      </c>
      <c r="B14" s="699"/>
      <c r="C14" s="700"/>
      <c r="D14" s="700"/>
      <c r="E14" s="230"/>
      <c r="F14" s="230"/>
      <c r="G14" s="229"/>
      <c r="H14" s="242"/>
      <c r="I14" s="244"/>
      <c r="J14" s="23">
        <f aca="true" t="shared" si="3" ref="J14:J32">IF(K14="","",ROUNDDOWN(K14*(1+N14/100),0))</f>
      </c>
      <c r="K14" s="23">
        <f t="shared" si="0"/>
      </c>
      <c r="L14" s="468">
        <f aca="true" t="shared" si="4" ref="L14:L32">K14</f>
      </c>
      <c r="M14" s="159">
        <f t="shared" si="1"/>
        <v>2</v>
      </c>
      <c r="N14" s="246">
        <v>10</v>
      </c>
      <c r="P14" s="361">
        <f t="shared" si="2"/>
      </c>
      <c r="Q14" s="190"/>
    </row>
    <row r="15" spans="1:17" ht="46.5" customHeight="1">
      <c r="A15" s="223">
        <v>3</v>
      </c>
      <c r="B15" s="699"/>
      <c r="C15" s="700"/>
      <c r="D15" s="700"/>
      <c r="E15" s="230"/>
      <c r="F15" s="230"/>
      <c r="G15" s="229"/>
      <c r="H15" s="242"/>
      <c r="I15" s="244"/>
      <c r="J15" s="23">
        <f t="shared" si="3"/>
      </c>
      <c r="K15" s="23">
        <f t="shared" si="0"/>
      </c>
      <c r="L15" s="469">
        <f t="shared" si="4"/>
      </c>
      <c r="M15" s="159">
        <f t="shared" si="1"/>
        <v>3</v>
      </c>
      <c r="N15" s="246">
        <v>10</v>
      </c>
      <c r="O15" s="175"/>
      <c r="P15" s="361">
        <f t="shared" si="2"/>
      </c>
      <c r="Q15" s="190"/>
    </row>
    <row r="16" spans="1:17" s="191" customFormat="1" ht="46.5" customHeight="1">
      <c r="A16" s="223">
        <v>4</v>
      </c>
      <c r="B16" s="699"/>
      <c r="C16" s="700"/>
      <c r="D16" s="700"/>
      <c r="E16" s="230"/>
      <c r="F16" s="230"/>
      <c r="G16" s="229"/>
      <c r="H16" s="242"/>
      <c r="I16" s="244"/>
      <c r="J16" s="23">
        <f t="shared" si="3"/>
      </c>
      <c r="K16" s="23">
        <f t="shared" si="0"/>
      </c>
      <c r="L16" s="469">
        <f t="shared" si="4"/>
      </c>
      <c r="M16" s="159">
        <f t="shared" si="1"/>
        <v>4</v>
      </c>
      <c r="N16" s="246">
        <v>10</v>
      </c>
      <c r="O16" s="175"/>
      <c r="P16" s="361">
        <f t="shared" si="2"/>
      </c>
      <c r="Q16" s="190"/>
    </row>
    <row r="17" spans="1:17" ht="46.5" customHeight="1">
      <c r="A17" s="223">
        <v>5</v>
      </c>
      <c r="B17" s="699"/>
      <c r="C17" s="700"/>
      <c r="D17" s="700"/>
      <c r="E17" s="230"/>
      <c r="F17" s="230"/>
      <c r="G17" s="229"/>
      <c r="H17" s="242"/>
      <c r="I17" s="244"/>
      <c r="J17" s="23">
        <f t="shared" si="3"/>
      </c>
      <c r="K17" s="23">
        <f t="shared" si="0"/>
      </c>
      <c r="L17" s="469">
        <f t="shared" si="4"/>
      </c>
      <c r="M17" s="159">
        <f t="shared" si="1"/>
        <v>5</v>
      </c>
      <c r="N17" s="246">
        <v>10</v>
      </c>
      <c r="O17" s="175"/>
      <c r="P17" s="361">
        <f t="shared" si="2"/>
      </c>
      <c r="Q17" s="190"/>
    </row>
    <row r="18" spans="1:16" ht="46.5" customHeight="1">
      <c r="A18" s="223">
        <v>6</v>
      </c>
      <c r="B18" s="699"/>
      <c r="C18" s="700"/>
      <c r="D18" s="700"/>
      <c r="E18" s="230"/>
      <c r="F18" s="230"/>
      <c r="G18" s="229"/>
      <c r="H18" s="242"/>
      <c r="I18" s="244"/>
      <c r="J18" s="23">
        <f t="shared" si="3"/>
      </c>
      <c r="K18" s="23">
        <f t="shared" si="0"/>
      </c>
      <c r="L18" s="469">
        <f t="shared" si="4"/>
      </c>
      <c r="M18" s="159">
        <f t="shared" si="1"/>
        <v>6</v>
      </c>
      <c r="N18" s="246">
        <v>10</v>
      </c>
      <c r="O18" s="175"/>
      <c r="P18" s="361">
        <f t="shared" si="2"/>
      </c>
    </row>
    <row r="19" spans="1:16" ht="46.5" customHeight="1">
      <c r="A19" s="223">
        <v>7</v>
      </c>
      <c r="B19" s="699"/>
      <c r="C19" s="700"/>
      <c r="D19" s="700"/>
      <c r="E19" s="230"/>
      <c r="F19" s="230"/>
      <c r="G19" s="229"/>
      <c r="H19" s="242"/>
      <c r="I19" s="244"/>
      <c r="J19" s="23">
        <f t="shared" si="3"/>
      </c>
      <c r="K19" s="23">
        <f t="shared" si="0"/>
      </c>
      <c r="L19" s="469">
        <f t="shared" si="4"/>
      </c>
      <c r="M19" s="159">
        <f t="shared" si="1"/>
        <v>7</v>
      </c>
      <c r="N19" s="246">
        <v>10</v>
      </c>
      <c r="O19" s="175"/>
      <c r="P19" s="361">
        <f t="shared" si="2"/>
      </c>
    </row>
    <row r="20" spans="1:17" s="191" customFormat="1" ht="46.5" customHeight="1">
      <c r="A20" s="223">
        <v>8</v>
      </c>
      <c r="B20" s="699"/>
      <c r="C20" s="700"/>
      <c r="D20" s="700"/>
      <c r="E20" s="230"/>
      <c r="F20" s="230"/>
      <c r="G20" s="229"/>
      <c r="H20" s="242"/>
      <c r="I20" s="244"/>
      <c r="J20" s="23">
        <f t="shared" si="3"/>
      </c>
      <c r="K20" s="23">
        <f t="shared" si="0"/>
      </c>
      <c r="L20" s="469">
        <f t="shared" si="4"/>
      </c>
      <c r="M20" s="159">
        <f t="shared" si="1"/>
        <v>8</v>
      </c>
      <c r="N20" s="246">
        <v>10</v>
      </c>
      <c r="O20" s="192"/>
      <c r="P20" s="361">
        <f t="shared" si="2"/>
      </c>
      <c r="Q20" s="193"/>
    </row>
    <row r="21" spans="1:16" ht="46.5" customHeight="1">
      <c r="A21" s="223">
        <v>9</v>
      </c>
      <c r="B21" s="699"/>
      <c r="C21" s="700"/>
      <c r="D21" s="700"/>
      <c r="E21" s="230"/>
      <c r="F21" s="230"/>
      <c r="G21" s="229"/>
      <c r="H21" s="242"/>
      <c r="I21" s="244"/>
      <c r="J21" s="23">
        <f t="shared" si="3"/>
      </c>
      <c r="K21" s="23">
        <f t="shared" si="0"/>
      </c>
      <c r="L21" s="469">
        <f t="shared" si="4"/>
      </c>
      <c r="M21" s="159">
        <f t="shared" si="1"/>
        <v>9</v>
      </c>
      <c r="N21" s="246">
        <v>10</v>
      </c>
      <c r="P21" s="361">
        <f t="shared" si="2"/>
      </c>
    </row>
    <row r="22" spans="1:16" ht="46.5" customHeight="1">
      <c r="A22" s="223">
        <v>10</v>
      </c>
      <c r="B22" s="699"/>
      <c r="C22" s="700"/>
      <c r="D22" s="700"/>
      <c r="E22" s="230"/>
      <c r="F22" s="230"/>
      <c r="G22" s="229"/>
      <c r="H22" s="242"/>
      <c r="I22" s="244"/>
      <c r="J22" s="23">
        <f aca="true" t="shared" si="5" ref="J22:J31">IF(K22="","",ROUNDDOWN(K22*(1+N22/100),0))</f>
      </c>
      <c r="K22" s="23">
        <f aca="true" t="shared" si="6" ref="K22:K31">IF(OR(I22="",G22=""),"",ROUNDDOWN(I22*G22,0))</f>
      </c>
      <c r="L22" s="469">
        <f aca="true" t="shared" si="7" ref="L22:L31">K22</f>
      </c>
      <c r="M22" s="159">
        <f aca="true" t="shared" si="8" ref="M22:M31">IF(A22="","",A22)</f>
        <v>10</v>
      </c>
      <c r="N22" s="246">
        <v>10</v>
      </c>
      <c r="P22" s="361">
        <f aca="true" t="shared" si="9" ref="P22:P31">IF(L22="","",ROUNDDOWN(L22/G22*補助率,0)*G22)</f>
      </c>
    </row>
    <row r="23" spans="1:16" ht="46.5" customHeight="1">
      <c r="A23" s="223">
        <v>11</v>
      </c>
      <c r="B23" s="699"/>
      <c r="C23" s="700"/>
      <c r="D23" s="700"/>
      <c r="E23" s="230"/>
      <c r="F23" s="230"/>
      <c r="G23" s="229"/>
      <c r="H23" s="242"/>
      <c r="I23" s="244"/>
      <c r="J23" s="23">
        <f t="shared" si="5"/>
      </c>
      <c r="K23" s="23">
        <f t="shared" si="6"/>
      </c>
      <c r="L23" s="469">
        <f t="shared" si="7"/>
      </c>
      <c r="M23" s="159">
        <f t="shared" si="8"/>
        <v>11</v>
      </c>
      <c r="N23" s="246">
        <v>10</v>
      </c>
      <c r="P23" s="361">
        <f t="shared" si="9"/>
      </c>
    </row>
    <row r="24" spans="1:16" ht="46.5" customHeight="1">
      <c r="A24" s="223">
        <v>12</v>
      </c>
      <c r="B24" s="699"/>
      <c r="C24" s="700"/>
      <c r="D24" s="700"/>
      <c r="E24" s="230"/>
      <c r="F24" s="230"/>
      <c r="G24" s="229"/>
      <c r="H24" s="242"/>
      <c r="I24" s="244"/>
      <c r="J24" s="23">
        <f t="shared" si="5"/>
      </c>
      <c r="K24" s="23">
        <f t="shared" si="6"/>
      </c>
      <c r="L24" s="469">
        <f t="shared" si="7"/>
      </c>
      <c r="M24" s="159">
        <f t="shared" si="8"/>
        <v>12</v>
      </c>
      <c r="N24" s="246">
        <v>10</v>
      </c>
      <c r="P24" s="361">
        <f t="shared" si="9"/>
      </c>
    </row>
    <row r="25" spans="1:16" ht="46.5" customHeight="1">
      <c r="A25" s="223">
        <v>13</v>
      </c>
      <c r="B25" s="699"/>
      <c r="C25" s="700"/>
      <c r="D25" s="700"/>
      <c r="E25" s="230"/>
      <c r="F25" s="230"/>
      <c r="G25" s="229"/>
      <c r="H25" s="242"/>
      <c r="I25" s="244"/>
      <c r="J25" s="23">
        <f t="shared" si="5"/>
      </c>
      <c r="K25" s="23">
        <f t="shared" si="6"/>
      </c>
      <c r="L25" s="469">
        <f t="shared" si="7"/>
      </c>
      <c r="M25" s="159">
        <f t="shared" si="8"/>
        <v>13</v>
      </c>
      <c r="N25" s="246">
        <v>10</v>
      </c>
      <c r="P25" s="361">
        <f t="shared" si="9"/>
      </c>
    </row>
    <row r="26" spans="1:16" ht="46.5" customHeight="1">
      <c r="A26" s="223">
        <v>14</v>
      </c>
      <c r="B26" s="699"/>
      <c r="C26" s="700"/>
      <c r="D26" s="700"/>
      <c r="E26" s="230"/>
      <c r="F26" s="230"/>
      <c r="G26" s="229"/>
      <c r="H26" s="242"/>
      <c r="I26" s="244"/>
      <c r="J26" s="23">
        <f t="shared" si="5"/>
      </c>
      <c r="K26" s="23">
        <f t="shared" si="6"/>
      </c>
      <c r="L26" s="469">
        <f t="shared" si="7"/>
      </c>
      <c r="M26" s="159">
        <f t="shared" si="8"/>
        <v>14</v>
      </c>
      <c r="N26" s="246">
        <v>10</v>
      </c>
      <c r="P26" s="361">
        <f t="shared" si="9"/>
      </c>
    </row>
    <row r="27" spans="1:16" ht="46.5" customHeight="1">
      <c r="A27" s="223">
        <v>15</v>
      </c>
      <c r="B27" s="699"/>
      <c r="C27" s="700"/>
      <c r="D27" s="700"/>
      <c r="E27" s="230"/>
      <c r="F27" s="230"/>
      <c r="G27" s="229"/>
      <c r="H27" s="242"/>
      <c r="I27" s="244"/>
      <c r="J27" s="23">
        <f t="shared" si="5"/>
      </c>
      <c r="K27" s="23">
        <f t="shared" si="6"/>
      </c>
      <c r="L27" s="469">
        <f t="shared" si="7"/>
      </c>
      <c r="M27" s="159">
        <f t="shared" si="8"/>
        <v>15</v>
      </c>
      <c r="N27" s="246">
        <v>10</v>
      </c>
      <c r="P27" s="361">
        <f t="shared" si="9"/>
      </c>
    </row>
    <row r="28" spans="1:16" ht="46.5" customHeight="1">
      <c r="A28" s="223">
        <v>16</v>
      </c>
      <c r="B28" s="699"/>
      <c r="C28" s="700"/>
      <c r="D28" s="700"/>
      <c r="E28" s="230"/>
      <c r="F28" s="230"/>
      <c r="G28" s="229"/>
      <c r="H28" s="242"/>
      <c r="I28" s="244"/>
      <c r="J28" s="23">
        <f t="shared" si="5"/>
      </c>
      <c r="K28" s="23">
        <f t="shared" si="6"/>
      </c>
      <c r="L28" s="469">
        <f t="shared" si="7"/>
      </c>
      <c r="M28" s="159">
        <f t="shared" si="8"/>
        <v>16</v>
      </c>
      <c r="N28" s="246">
        <v>10</v>
      </c>
      <c r="P28" s="361">
        <f t="shared" si="9"/>
      </c>
    </row>
    <row r="29" spans="1:16" ht="46.5" customHeight="1">
      <c r="A29" s="223">
        <v>17</v>
      </c>
      <c r="B29" s="699"/>
      <c r="C29" s="700"/>
      <c r="D29" s="700"/>
      <c r="E29" s="230"/>
      <c r="F29" s="230"/>
      <c r="G29" s="229"/>
      <c r="H29" s="242"/>
      <c r="I29" s="244"/>
      <c r="J29" s="23">
        <f t="shared" si="5"/>
      </c>
      <c r="K29" s="23">
        <f t="shared" si="6"/>
      </c>
      <c r="L29" s="469">
        <f t="shared" si="7"/>
      </c>
      <c r="M29" s="159">
        <f t="shared" si="8"/>
        <v>17</v>
      </c>
      <c r="N29" s="246">
        <v>10</v>
      </c>
      <c r="P29" s="361">
        <f t="shared" si="9"/>
      </c>
    </row>
    <row r="30" spans="1:16" ht="46.5" customHeight="1">
      <c r="A30" s="223">
        <v>18</v>
      </c>
      <c r="B30" s="699"/>
      <c r="C30" s="700"/>
      <c r="D30" s="700"/>
      <c r="E30" s="230"/>
      <c r="F30" s="230"/>
      <c r="G30" s="229"/>
      <c r="H30" s="242"/>
      <c r="I30" s="244"/>
      <c r="J30" s="23">
        <f t="shared" si="5"/>
      </c>
      <c r="K30" s="23">
        <f t="shared" si="6"/>
      </c>
      <c r="L30" s="469">
        <f t="shared" si="7"/>
      </c>
      <c r="M30" s="159">
        <f t="shared" si="8"/>
        <v>18</v>
      </c>
      <c r="N30" s="246">
        <v>10</v>
      </c>
      <c r="P30" s="361">
        <f t="shared" si="9"/>
      </c>
    </row>
    <row r="31" spans="1:16" ht="46.5" customHeight="1">
      <c r="A31" s="223">
        <v>19</v>
      </c>
      <c r="B31" s="699"/>
      <c r="C31" s="700"/>
      <c r="D31" s="700"/>
      <c r="E31" s="230"/>
      <c r="F31" s="230"/>
      <c r="G31" s="229"/>
      <c r="H31" s="242"/>
      <c r="I31" s="244"/>
      <c r="J31" s="23">
        <f t="shared" si="5"/>
      </c>
      <c r="K31" s="23">
        <f t="shared" si="6"/>
      </c>
      <c r="L31" s="469">
        <f t="shared" si="7"/>
      </c>
      <c r="M31" s="159">
        <f t="shared" si="8"/>
        <v>19</v>
      </c>
      <c r="N31" s="246">
        <v>10</v>
      </c>
      <c r="P31" s="361">
        <f t="shared" si="9"/>
      </c>
    </row>
    <row r="32" spans="1:16" ht="46.5" customHeight="1" thickBot="1">
      <c r="A32" s="224">
        <v>20</v>
      </c>
      <c r="B32" s="697"/>
      <c r="C32" s="698"/>
      <c r="D32" s="698"/>
      <c r="E32" s="232"/>
      <c r="F32" s="232"/>
      <c r="G32" s="233"/>
      <c r="H32" s="234"/>
      <c r="I32" s="236"/>
      <c r="J32" s="24">
        <f t="shared" si="3"/>
      </c>
      <c r="K32" s="24">
        <f t="shared" si="0"/>
      </c>
      <c r="L32" s="470">
        <f t="shared" si="4"/>
      </c>
      <c r="M32" s="161">
        <f t="shared" si="1"/>
        <v>20</v>
      </c>
      <c r="N32" s="238">
        <v>10</v>
      </c>
      <c r="P32" s="361">
        <f t="shared" si="2"/>
      </c>
    </row>
    <row r="33" spans="1:17" ht="46.5" customHeight="1" thickBot="1">
      <c r="A33" s="695" t="s">
        <v>14</v>
      </c>
      <c r="B33" s="696"/>
      <c r="C33" s="696"/>
      <c r="D33" s="696"/>
      <c r="E33" s="696"/>
      <c r="F33" s="696"/>
      <c r="G33" s="696"/>
      <c r="H33" s="696"/>
      <c r="I33" s="194"/>
      <c r="J33" s="21">
        <f>SUM(J13:J32)</f>
        <v>0</v>
      </c>
      <c r="K33" s="21">
        <f>SUM(K13:K32)</f>
        <v>0</v>
      </c>
      <c r="L33" s="20">
        <f>SUM(L13:L32)</f>
        <v>0</v>
      </c>
      <c r="M33" s="195"/>
      <c r="P33" s="362">
        <f>SUM(P13:P32)</f>
        <v>0</v>
      </c>
      <c r="Q33" s="196"/>
    </row>
    <row r="34" spans="1:17" ht="18" customHeight="1">
      <c r="A34" s="466" t="s">
        <v>210</v>
      </c>
      <c r="B34" s="466"/>
      <c r="C34" s="466"/>
      <c r="K34" s="197"/>
      <c r="L34" s="198"/>
      <c r="M34" s="176"/>
      <c r="Q34" s="199"/>
    </row>
    <row r="35" spans="1:17" ht="18" customHeight="1">
      <c r="A35" s="466" t="s">
        <v>211</v>
      </c>
      <c r="B35" s="466"/>
      <c r="C35" s="466"/>
      <c r="D35" s="200"/>
      <c r="E35" s="1"/>
      <c r="H35" s="174"/>
      <c r="L35" s="201"/>
      <c r="M35" s="176"/>
      <c r="P35" s="201"/>
      <c r="Q35" s="199"/>
    </row>
    <row r="36" spans="1:17" s="1" customFormat="1" ht="18" customHeight="1">
      <c r="A36" s="466" t="s">
        <v>212</v>
      </c>
      <c r="B36" s="466"/>
      <c r="C36" s="466"/>
      <c r="D36" s="174"/>
      <c r="G36" s="174"/>
      <c r="H36" s="174"/>
      <c r="I36" s="174"/>
      <c r="J36" s="174"/>
      <c r="K36" s="174"/>
      <c r="L36" s="201"/>
      <c r="M36" s="172"/>
      <c r="N36" s="172"/>
      <c r="O36" s="172"/>
      <c r="P36" s="201"/>
      <c r="Q36" s="202"/>
    </row>
    <row r="37" spans="1:17" s="1" customFormat="1" ht="18" customHeight="1">
      <c r="A37" s="466" t="s">
        <v>213</v>
      </c>
      <c r="B37" s="466"/>
      <c r="C37" s="466"/>
      <c r="D37" s="174"/>
      <c r="G37" s="174"/>
      <c r="H37" s="174"/>
      <c r="I37" s="174"/>
      <c r="J37" s="174"/>
      <c r="K37" s="174"/>
      <c r="L37" s="201"/>
      <c r="M37" s="172"/>
      <c r="N37" s="172"/>
      <c r="O37" s="172"/>
      <c r="P37" s="201"/>
      <c r="Q37" s="202"/>
    </row>
    <row r="38" spans="12:16" ht="13.5">
      <c r="L38" s="203"/>
      <c r="P38" s="203"/>
    </row>
  </sheetData>
  <sheetProtection sheet="1" objects="1" scenarios="1"/>
  <mergeCells count="31">
    <mergeCell ref="A33:H33"/>
    <mergeCell ref="B19:D19"/>
    <mergeCell ref="B20:D20"/>
    <mergeCell ref="B21:D21"/>
    <mergeCell ref="B32:D32"/>
    <mergeCell ref="N11:N12"/>
    <mergeCell ref="J11:K11"/>
    <mergeCell ref="M11:M12"/>
    <mergeCell ref="B15:D15"/>
    <mergeCell ref="B13:D13"/>
    <mergeCell ref="J9:L9"/>
    <mergeCell ref="A4:E4"/>
    <mergeCell ref="A11:A12"/>
    <mergeCell ref="B11:D11"/>
    <mergeCell ref="F7:H7"/>
    <mergeCell ref="B2:D2"/>
    <mergeCell ref="B16:D16"/>
    <mergeCell ref="F6:H6"/>
    <mergeCell ref="B22:D22"/>
    <mergeCell ref="B18:D18"/>
    <mergeCell ref="B17:D17"/>
    <mergeCell ref="B14:D14"/>
    <mergeCell ref="B29:D29"/>
    <mergeCell ref="B30:D30"/>
    <mergeCell ref="B31:D31"/>
    <mergeCell ref="B23:D23"/>
    <mergeCell ref="B24:D24"/>
    <mergeCell ref="B25:D25"/>
    <mergeCell ref="B26:D26"/>
    <mergeCell ref="B27:D27"/>
    <mergeCell ref="B28:D28"/>
  </mergeCells>
  <dataValidations count="5">
    <dataValidation allowBlank="1" showInputMessage="1" showErrorMessage="1" imeMode="hiragana" sqref="J9"/>
    <dataValidation type="list" allowBlank="1" showInputMessage="1" showErrorMessage="1" sqref="O20:O32">
      <formula1>$P$12:$P$13</formula1>
    </dataValidation>
    <dataValidation type="list" allowBlank="1" showInputMessage="1" showErrorMessage="1" sqref="O18:O19 O15:O16">
      <formula1>$P$12:$P$14</formula1>
    </dataValidation>
    <dataValidation allowBlank="1" showInputMessage="1" showErrorMessage="1" imeMode="halfAlpha" sqref="J13:L32 P13:P32"/>
    <dataValidation type="whole" operator="lessThan" allowBlank="1" showInputMessage="1" showErrorMessage="1" error="単価には50万円未満の金額を入力してください。" imeMode="halfAlpha" sqref="I13:I3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3"/>
  <ignoredErrors>
    <ignoredError sqref="P32:P33 P13:P21" unlockedFormula="1"/>
  </ignoredErrors>
  <legacyDrawing r:id="rId2"/>
</worksheet>
</file>

<file path=xl/worksheets/sheet9.xml><?xml version="1.0" encoding="utf-8"?>
<worksheet xmlns="http://schemas.openxmlformats.org/spreadsheetml/2006/main" xmlns:r="http://schemas.openxmlformats.org/officeDocument/2006/relationships">
  <sheetPr codeName="Sheet5">
    <tabColor theme="8" tint="0.7999799847602844"/>
    <pageSetUpPr fitToPage="1"/>
  </sheetPr>
  <dimension ref="A1:Q37"/>
  <sheetViews>
    <sheetView showGridLines="0" zoomScaleSheetLayoutView="100" zoomScalePageLayoutView="0" workbookViewId="0" topLeftCell="A1">
      <pane ySplit="3" topLeftCell="A4" activePane="bottomLeft" state="frozen"/>
      <selection pane="topLeft" activeCell="J11" sqref="J11:K11"/>
      <selection pane="bottomLeft" activeCell="A1" sqref="A1"/>
    </sheetView>
  </sheetViews>
  <sheetFormatPr defaultColWidth="9.140625" defaultRowHeight="15"/>
  <cols>
    <col min="1" max="1" width="8.421875" style="174" customWidth="1"/>
    <col min="2" max="4" width="3.7109375" style="174" customWidth="1"/>
    <col min="5" max="5" width="16.421875" style="173" customWidth="1"/>
    <col min="6" max="6" width="25.00390625" style="1" customWidth="1"/>
    <col min="7" max="8" width="9.140625" style="174" customWidth="1"/>
    <col min="9" max="12" width="15.140625" style="174" customWidth="1"/>
    <col min="13" max="13" width="3.8515625" style="172" customWidth="1"/>
    <col min="14" max="14" width="5.28125" style="172" customWidth="1"/>
    <col min="15" max="15" width="3.57421875" style="172" customWidth="1"/>
    <col min="16" max="16384" width="9.00390625" style="174" customWidth="1"/>
  </cols>
  <sheetData>
    <row r="1" spans="1:17" ht="13.5">
      <c r="A1" s="172"/>
      <c r="H1" s="172"/>
      <c r="P1" s="175"/>
      <c r="Q1" s="175"/>
    </row>
    <row r="2" spans="1:17" ht="13.5">
      <c r="A2" s="172"/>
      <c r="B2" s="680" t="s">
        <v>131</v>
      </c>
      <c r="C2" s="680"/>
      <c r="D2" s="680"/>
      <c r="H2" s="172"/>
      <c r="P2" s="175"/>
      <c r="Q2" s="175"/>
    </row>
    <row r="3" spans="1:17" ht="13.5">
      <c r="A3" s="172"/>
      <c r="H3" s="172"/>
      <c r="P3" s="175"/>
      <c r="Q3" s="175"/>
    </row>
    <row r="4" spans="1:6" ht="13.5" customHeight="1">
      <c r="A4" s="681" t="s">
        <v>209</v>
      </c>
      <c r="B4" s="681"/>
      <c r="C4" s="681"/>
      <c r="D4" s="681"/>
      <c r="E4" s="681"/>
      <c r="F4" s="172"/>
    </row>
    <row r="5" spans="1:15" ht="13.5" customHeight="1">
      <c r="A5" s="462"/>
      <c r="B5" s="462"/>
      <c r="C5" s="462"/>
      <c r="D5" s="462"/>
      <c r="E5" s="463"/>
      <c r="F5" s="172"/>
      <c r="M5" s="176"/>
      <c r="O5" s="176"/>
    </row>
    <row r="6" spans="1:15" ht="13.5" customHeight="1">
      <c r="A6" s="462"/>
      <c r="B6" s="464"/>
      <c r="C6" s="465"/>
      <c r="D6" s="462"/>
      <c r="E6" s="463"/>
      <c r="F6" s="701" t="s">
        <v>15</v>
      </c>
      <c r="G6" s="702"/>
      <c r="H6" s="703"/>
      <c r="M6" s="176"/>
      <c r="O6" s="176"/>
    </row>
    <row r="7" spans="1:15" ht="13.5" customHeight="1">
      <c r="A7" s="462"/>
      <c r="B7" s="462"/>
      <c r="C7" s="462"/>
      <c r="D7" s="462"/>
      <c r="E7" s="463"/>
      <c r="F7" s="706" t="s">
        <v>25</v>
      </c>
      <c r="G7" s="707"/>
      <c r="H7" s="708"/>
      <c r="M7" s="176"/>
      <c r="O7" s="176"/>
    </row>
    <row r="8" spans="1:15" ht="13.5" customHeight="1">
      <c r="A8" s="176"/>
      <c r="B8" s="176"/>
      <c r="C8" s="176"/>
      <c r="D8" s="176"/>
      <c r="E8" s="177"/>
      <c r="F8" s="172"/>
      <c r="M8" s="176"/>
      <c r="N8" s="178"/>
      <c r="O8" s="176"/>
    </row>
    <row r="9" spans="1:15" ht="13.5" customHeight="1">
      <c r="A9" s="200"/>
      <c r="F9" s="172"/>
      <c r="I9" s="471" t="s">
        <v>28</v>
      </c>
      <c r="J9" s="692">
        <f>IF('基本情報入力（使い方）'!$C$12="","",'基本情報入力（使い方）'!$C$12)</f>
      </c>
      <c r="K9" s="692"/>
      <c r="L9" s="692"/>
      <c r="M9" s="176"/>
      <c r="O9" s="176"/>
    </row>
    <row r="10" spans="1:15" ht="13.5" customHeight="1" thickBot="1">
      <c r="A10" s="200"/>
      <c r="F10" s="172"/>
      <c r="L10" s="179"/>
      <c r="M10" s="174"/>
      <c r="N10" s="179"/>
      <c r="O10" s="176"/>
    </row>
    <row r="11" spans="1:15" ht="27" customHeight="1">
      <c r="A11" s="682" t="s">
        <v>2</v>
      </c>
      <c r="B11" s="684" t="s">
        <v>3</v>
      </c>
      <c r="C11" s="684"/>
      <c r="D11" s="685"/>
      <c r="E11" s="180" t="s">
        <v>4</v>
      </c>
      <c r="F11" s="181" t="s">
        <v>5</v>
      </c>
      <c r="G11" s="181" t="s">
        <v>6</v>
      </c>
      <c r="H11" s="181" t="s">
        <v>7</v>
      </c>
      <c r="I11" s="181" t="s">
        <v>1</v>
      </c>
      <c r="J11" s="684" t="s">
        <v>218</v>
      </c>
      <c r="K11" s="685"/>
      <c r="L11" s="467" t="s">
        <v>8</v>
      </c>
      <c r="M11" s="693" t="s">
        <v>2</v>
      </c>
      <c r="N11" s="709" t="s">
        <v>32</v>
      </c>
      <c r="O11" s="204"/>
    </row>
    <row r="12" spans="1:15" ht="27" customHeight="1" thickBot="1">
      <c r="A12" s="683"/>
      <c r="B12" s="183" t="s">
        <v>9</v>
      </c>
      <c r="C12" s="183" t="s">
        <v>10</v>
      </c>
      <c r="D12" s="184" t="s">
        <v>11</v>
      </c>
      <c r="E12" s="185"/>
      <c r="F12" s="186"/>
      <c r="G12" s="187"/>
      <c r="H12" s="187"/>
      <c r="I12" s="187" t="s">
        <v>18</v>
      </c>
      <c r="J12" s="187" t="s">
        <v>12</v>
      </c>
      <c r="K12" s="188" t="s">
        <v>17</v>
      </c>
      <c r="L12" s="417" t="s">
        <v>13</v>
      </c>
      <c r="M12" s="694"/>
      <c r="N12" s="710"/>
      <c r="O12" s="204"/>
    </row>
    <row r="13" spans="1:15" ht="46.5" customHeight="1">
      <c r="A13" s="205">
        <v>1</v>
      </c>
      <c r="B13" s="711"/>
      <c r="C13" s="712"/>
      <c r="D13" s="712"/>
      <c r="E13" s="225"/>
      <c r="F13" s="226"/>
      <c r="G13" s="227"/>
      <c r="H13" s="228"/>
      <c r="I13" s="235"/>
      <c r="J13" s="22">
        <f>IF(K13="","",ROUNDDOWN(K13*(1+N13/100),0))</f>
      </c>
      <c r="K13" s="22">
        <f aca="true" t="shared" si="0" ref="K13:K32">IF(OR(I13="",G13=""),"",ROUNDDOWN(I13*G13,0))</f>
      </c>
      <c r="L13" s="468">
        <f>K13</f>
      </c>
      <c r="M13" s="211">
        <v>1</v>
      </c>
      <c r="N13" s="249">
        <v>10</v>
      </c>
      <c r="O13" s="174"/>
    </row>
    <row r="14" spans="1:15" ht="46.5" customHeight="1">
      <c r="A14" s="206">
        <v>2</v>
      </c>
      <c r="B14" s="678"/>
      <c r="C14" s="679"/>
      <c r="D14" s="679"/>
      <c r="E14" s="247"/>
      <c r="F14" s="230"/>
      <c r="G14" s="227"/>
      <c r="H14" s="228"/>
      <c r="I14" s="235"/>
      <c r="J14" s="22">
        <f aca="true" t="shared" si="1" ref="J14:J32">IF(K14="","",ROUNDDOWN(K14*(1+N14/100),0))</f>
      </c>
      <c r="K14" s="22">
        <f t="shared" si="0"/>
      </c>
      <c r="L14" s="468">
        <f aca="true" t="shared" si="2" ref="L14:L32">K14</f>
      </c>
      <c r="M14" s="212">
        <v>2</v>
      </c>
      <c r="N14" s="249">
        <v>10</v>
      </c>
      <c r="O14" s="204"/>
    </row>
    <row r="15" spans="1:15" ht="46.5" customHeight="1">
      <c r="A15" s="205">
        <v>3</v>
      </c>
      <c r="B15" s="678"/>
      <c r="C15" s="679"/>
      <c r="D15" s="679"/>
      <c r="E15" s="247"/>
      <c r="F15" s="230"/>
      <c r="G15" s="227"/>
      <c r="H15" s="228"/>
      <c r="I15" s="235"/>
      <c r="J15" s="22">
        <f t="shared" si="1"/>
      </c>
      <c r="K15" s="22">
        <f t="shared" si="0"/>
      </c>
      <c r="L15" s="469">
        <f t="shared" si="2"/>
      </c>
      <c r="M15" s="211">
        <v>3</v>
      </c>
      <c r="N15" s="249">
        <v>10</v>
      </c>
      <c r="O15" s="204"/>
    </row>
    <row r="16" spans="1:15" s="191" customFormat="1" ht="46.5" customHeight="1">
      <c r="A16" s="206">
        <v>4</v>
      </c>
      <c r="B16" s="678"/>
      <c r="C16" s="679"/>
      <c r="D16" s="679"/>
      <c r="E16" s="247"/>
      <c r="F16" s="230"/>
      <c r="G16" s="227"/>
      <c r="H16" s="228"/>
      <c r="I16" s="235"/>
      <c r="J16" s="22">
        <f t="shared" si="1"/>
      </c>
      <c r="K16" s="22">
        <f t="shared" si="0"/>
      </c>
      <c r="L16" s="469">
        <f t="shared" si="2"/>
      </c>
      <c r="M16" s="472">
        <v>4</v>
      </c>
      <c r="N16" s="249">
        <v>10</v>
      </c>
      <c r="O16" s="207"/>
    </row>
    <row r="17" spans="1:15" s="191" customFormat="1" ht="46.5" customHeight="1">
      <c r="A17" s="205">
        <v>5</v>
      </c>
      <c r="B17" s="678"/>
      <c r="C17" s="679"/>
      <c r="D17" s="679"/>
      <c r="E17" s="247"/>
      <c r="F17" s="230"/>
      <c r="G17" s="227"/>
      <c r="H17" s="228"/>
      <c r="I17" s="235"/>
      <c r="J17" s="22">
        <f t="shared" si="1"/>
      </c>
      <c r="K17" s="22">
        <f t="shared" si="0"/>
      </c>
      <c r="L17" s="469">
        <f t="shared" si="2"/>
      </c>
      <c r="M17" s="473">
        <v>5</v>
      </c>
      <c r="N17" s="249">
        <v>10</v>
      </c>
      <c r="O17" s="207"/>
    </row>
    <row r="18" spans="1:15" ht="46.5" customHeight="1">
      <c r="A18" s="206">
        <v>6</v>
      </c>
      <c r="B18" s="678"/>
      <c r="C18" s="679"/>
      <c r="D18" s="679"/>
      <c r="E18" s="247"/>
      <c r="F18" s="230"/>
      <c r="G18" s="227"/>
      <c r="H18" s="228"/>
      <c r="I18" s="235"/>
      <c r="J18" s="22">
        <f t="shared" si="1"/>
      </c>
      <c r="K18" s="22">
        <f t="shared" si="0"/>
      </c>
      <c r="L18" s="469">
        <f t="shared" si="2"/>
      </c>
      <c r="M18" s="212">
        <v>6</v>
      </c>
      <c r="N18" s="249">
        <v>10</v>
      </c>
      <c r="O18" s="204"/>
    </row>
    <row r="19" spans="1:15" ht="46.5" customHeight="1">
      <c r="A19" s="205">
        <v>7</v>
      </c>
      <c r="B19" s="678"/>
      <c r="C19" s="679"/>
      <c r="D19" s="679"/>
      <c r="E19" s="247"/>
      <c r="F19" s="231"/>
      <c r="G19" s="227"/>
      <c r="H19" s="228"/>
      <c r="I19" s="235"/>
      <c r="J19" s="22">
        <f t="shared" si="1"/>
      </c>
      <c r="K19" s="22">
        <f t="shared" si="0"/>
      </c>
      <c r="L19" s="469">
        <f t="shared" si="2"/>
      </c>
      <c r="M19" s="211">
        <v>7</v>
      </c>
      <c r="N19" s="249">
        <v>10</v>
      </c>
      <c r="O19" s="204"/>
    </row>
    <row r="20" spans="1:15" ht="46.5" customHeight="1">
      <c r="A20" s="206">
        <v>8</v>
      </c>
      <c r="B20" s="678"/>
      <c r="C20" s="679"/>
      <c r="D20" s="679"/>
      <c r="E20" s="247"/>
      <c r="F20" s="230"/>
      <c r="G20" s="227"/>
      <c r="H20" s="228"/>
      <c r="I20" s="235"/>
      <c r="J20" s="22">
        <f t="shared" si="1"/>
      </c>
      <c r="K20" s="22">
        <f t="shared" si="0"/>
      </c>
      <c r="L20" s="469">
        <f t="shared" si="2"/>
      </c>
      <c r="M20" s="212">
        <v>8</v>
      </c>
      <c r="N20" s="249">
        <v>10</v>
      </c>
      <c r="O20" s="204"/>
    </row>
    <row r="21" spans="1:15" ht="46.5" customHeight="1">
      <c r="A21" s="205">
        <v>9</v>
      </c>
      <c r="B21" s="678"/>
      <c r="C21" s="679"/>
      <c r="D21" s="679"/>
      <c r="E21" s="247"/>
      <c r="F21" s="230"/>
      <c r="G21" s="227"/>
      <c r="H21" s="228"/>
      <c r="I21" s="235"/>
      <c r="J21" s="22">
        <f t="shared" si="1"/>
      </c>
      <c r="K21" s="22">
        <f t="shared" si="0"/>
      </c>
      <c r="L21" s="469">
        <f t="shared" si="2"/>
      </c>
      <c r="M21" s="211">
        <v>9</v>
      </c>
      <c r="N21" s="249">
        <v>10</v>
      </c>
      <c r="O21" s="204"/>
    </row>
    <row r="22" spans="1:15" ht="46.5" customHeight="1">
      <c r="A22" s="206">
        <v>10</v>
      </c>
      <c r="B22" s="678"/>
      <c r="C22" s="679"/>
      <c r="D22" s="679"/>
      <c r="E22" s="247"/>
      <c r="F22" s="230"/>
      <c r="G22" s="227"/>
      <c r="H22" s="228"/>
      <c r="I22" s="235"/>
      <c r="J22" s="22">
        <f aca="true" t="shared" si="3" ref="J22:J31">IF(K22="","",ROUNDDOWN(K22*(1+N22/100),0))</f>
      </c>
      <c r="K22" s="22">
        <f aca="true" t="shared" si="4" ref="K22:K31">IF(OR(I22="",G22=""),"",ROUNDDOWN(I22*G22,0))</f>
      </c>
      <c r="L22" s="469">
        <f aca="true" t="shared" si="5" ref="L22:L31">K22</f>
      </c>
      <c r="M22" s="211">
        <v>9</v>
      </c>
      <c r="N22" s="249">
        <v>10</v>
      </c>
      <c r="O22" s="204"/>
    </row>
    <row r="23" spans="1:15" ht="46.5" customHeight="1">
      <c r="A23" s="205">
        <v>11</v>
      </c>
      <c r="B23" s="678"/>
      <c r="C23" s="679"/>
      <c r="D23" s="679"/>
      <c r="E23" s="247"/>
      <c r="F23" s="230"/>
      <c r="G23" s="227"/>
      <c r="H23" s="228"/>
      <c r="I23" s="235"/>
      <c r="J23" s="22">
        <f t="shared" si="3"/>
      </c>
      <c r="K23" s="22">
        <f t="shared" si="4"/>
      </c>
      <c r="L23" s="469">
        <f t="shared" si="5"/>
      </c>
      <c r="M23" s="211">
        <v>9</v>
      </c>
      <c r="N23" s="249">
        <v>10</v>
      </c>
      <c r="O23" s="204"/>
    </row>
    <row r="24" spans="1:15" ht="46.5" customHeight="1">
      <c r="A24" s="206">
        <v>12</v>
      </c>
      <c r="B24" s="678"/>
      <c r="C24" s="679"/>
      <c r="D24" s="679"/>
      <c r="E24" s="247"/>
      <c r="F24" s="230"/>
      <c r="G24" s="227"/>
      <c r="H24" s="228"/>
      <c r="I24" s="235"/>
      <c r="J24" s="22">
        <f t="shared" si="3"/>
      </c>
      <c r="K24" s="22">
        <f t="shared" si="4"/>
      </c>
      <c r="L24" s="469">
        <f t="shared" si="5"/>
      </c>
      <c r="M24" s="211">
        <v>9</v>
      </c>
      <c r="N24" s="249">
        <v>10</v>
      </c>
      <c r="O24" s="204"/>
    </row>
    <row r="25" spans="1:15" ht="46.5" customHeight="1">
      <c r="A25" s="205">
        <v>13</v>
      </c>
      <c r="B25" s="678"/>
      <c r="C25" s="679"/>
      <c r="D25" s="679"/>
      <c r="E25" s="247"/>
      <c r="F25" s="230"/>
      <c r="G25" s="227"/>
      <c r="H25" s="228"/>
      <c r="I25" s="235"/>
      <c r="J25" s="22">
        <f t="shared" si="3"/>
      </c>
      <c r="K25" s="22">
        <f t="shared" si="4"/>
      </c>
      <c r="L25" s="469">
        <f t="shared" si="5"/>
      </c>
      <c r="M25" s="211">
        <v>9</v>
      </c>
      <c r="N25" s="249">
        <v>10</v>
      </c>
      <c r="O25" s="204"/>
    </row>
    <row r="26" spans="1:15" ht="46.5" customHeight="1">
      <c r="A26" s="206">
        <v>14</v>
      </c>
      <c r="B26" s="678"/>
      <c r="C26" s="679"/>
      <c r="D26" s="679"/>
      <c r="E26" s="247"/>
      <c r="F26" s="230"/>
      <c r="G26" s="227"/>
      <c r="H26" s="228"/>
      <c r="I26" s="235"/>
      <c r="J26" s="22">
        <f t="shared" si="3"/>
      </c>
      <c r="K26" s="22">
        <f t="shared" si="4"/>
      </c>
      <c r="L26" s="469">
        <f t="shared" si="5"/>
      </c>
      <c r="M26" s="211">
        <v>9</v>
      </c>
      <c r="N26" s="249">
        <v>10</v>
      </c>
      <c r="O26" s="204"/>
    </row>
    <row r="27" spans="1:15" ht="46.5" customHeight="1">
      <c r="A27" s="205">
        <v>15</v>
      </c>
      <c r="B27" s="678"/>
      <c r="C27" s="679"/>
      <c r="D27" s="679"/>
      <c r="E27" s="247"/>
      <c r="F27" s="230"/>
      <c r="G27" s="227"/>
      <c r="H27" s="228"/>
      <c r="I27" s="235"/>
      <c r="J27" s="22">
        <f t="shared" si="3"/>
      </c>
      <c r="K27" s="22">
        <f t="shared" si="4"/>
      </c>
      <c r="L27" s="469">
        <f t="shared" si="5"/>
      </c>
      <c r="M27" s="211">
        <v>9</v>
      </c>
      <c r="N27" s="249">
        <v>10</v>
      </c>
      <c r="O27" s="204"/>
    </row>
    <row r="28" spans="1:15" ht="46.5" customHeight="1">
      <c r="A28" s="206">
        <v>16</v>
      </c>
      <c r="B28" s="678"/>
      <c r="C28" s="679"/>
      <c r="D28" s="679"/>
      <c r="E28" s="247"/>
      <c r="F28" s="230"/>
      <c r="G28" s="227"/>
      <c r="H28" s="228"/>
      <c r="I28" s="235"/>
      <c r="J28" s="22">
        <f t="shared" si="3"/>
      </c>
      <c r="K28" s="22">
        <f t="shared" si="4"/>
      </c>
      <c r="L28" s="469">
        <f t="shared" si="5"/>
      </c>
      <c r="M28" s="211">
        <v>9</v>
      </c>
      <c r="N28" s="249">
        <v>10</v>
      </c>
      <c r="O28" s="204"/>
    </row>
    <row r="29" spans="1:15" ht="46.5" customHeight="1">
      <c r="A29" s="205">
        <v>17</v>
      </c>
      <c r="B29" s="678"/>
      <c r="C29" s="679"/>
      <c r="D29" s="679"/>
      <c r="E29" s="247"/>
      <c r="F29" s="230"/>
      <c r="G29" s="227"/>
      <c r="H29" s="228"/>
      <c r="I29" s="235"/>
      <c r="J29" s="22">
        <f t="shared" si="3"/>
      </c>
      <c r="K29" s="22">
        <f t="shared" si="4"/>
      </c>
      <c r="L29" s="469">
        <f t="shared" si="5"/>
      </c>
      <c r="M29" s="211">
        <v>9</v>
      </c>
      <c r="N29" s="249">
        <v>10</v>
      </c>
      <c r="O29" s="204"/>
    </row>
    <row r="30" spans="1:15" ht="46.5" customHeight="1">
      <c r="A30" s="206">
        <v>18</v>
      </c>
      <c r="B30" s="678"/>
      <c r="C30" s="679"/>
      <c r="D30" s="679"/>
      <c r="E30" s="247"/>
      <c r="F30" s="230"/>
      <c r="G30" s="227"/>
      <c r="H30" s="228"/>
      <c r="I30" s="235"/>
      <c r="J30" s="22">
        <f>IF(K30="","",ROUNDDOWN(K30*(1+N30/100),0))</f>
      </c>
      <c r="K30" s="22">
        <f>IF(OR(I30="",G30=""),"",ROUNDDOWN(I30*G30,0))</f>
      </c>
      <c r="L30" s="469">
        <f>K30</f>
      </c>
      <c r="M30" s="211">
        <v>9</v>
      </c>
      <c r="N30" s="249">
        <v>10</v>
      </c>
      <c r="O30" s="204"/>
    </row>
    <row r="31" spans="1:15" ht="46.5" customHeight="1">
      <c r="A31" s="205">
        <v>19</v>
      </c>
      <c r="B31" s="678"/>
      <c r="C31" s="679"/>
      <c r="D31" s="679"/>
      <c r="E31" s="247"/>
      <c r="F31" s="230"/>
      <c r="G31" s="227"/>
      <c r="H31" s="228"/>
      <c r="I31" s="235"/>
      <c r="J31" s="22">
        <f t="shared" si="3"/>
      </c>
      <c r="K31" s="22">
        <f t="shared" si="4"/>
      </c>
      <c r="L31" s="469">
        <f t="shared" si="5"/>
      </c>
      <c r="M31" s="211">
        <v>9</v>
      </c>
      <c r="N31" s="249">
        <v>10</v>
      </c>
      <c r="O31" s="204"/>
    </row>
    <row r="32" spans="1:15" ht="46.5" customHeight="1" thickBot="1">
      <c r="A32" s="208">
        <v>20</v>
      </c>
      <c r="B32" s="697"/>
      <c r="C32" s="698"/>
      <c r="D32" s="698"/>
      <c r="E32" s="248"/>
      <c r="F32" s="232"/>
      <c r="G32" s="233"/>
      <c r="H32" s="234"/>
      <c r="I32" s="236"/>
      <c r="J32" s="24">
        <f t="shared" si="1"/>
      </c>
      <c r="K32" s="24">
        <f t="shared" si="0"/>
      </c>
      <c r="L32" s="470">
        <f t="shared" si="2"/>
      </c>
      <c r="M32" s="213">
        <v>10</v>
      </c>
      <c r="N32" s="250">
        <v>10</v>
      </c>
      <c r="O32" s="204"/>
    </row>
    <row r="33" spans="1:15" ht="46.5" customHeight="1" thickBot="1">
      <c r="A33" s="695" t="s">
        <v>14</v>
      </c>
      <c r="B33" s="696"/>
      <c r="C33" s="696"/>
      <c r="D33" s="696"/>
      <c r="E33" s="696"/>
      <c r="F33" s="696"/>
      <c r="G33" s="696"/>
      <c r="H33" s="696"/>
      <c r="I33" s="194"/>
      <c r="J33" s="21">
        <f>SUM(J13:J32)</f>
        <v>0</v>
      </c>
      <c r="K33" s="21">
        <f>SUM(K13:K32)</f>
        <v>0</v>
      </c>
      <c r="L33" s="20">
        <f>SUM(L13:L32)</f>
        <v>0</v>
      </c>
      <c r="M33" s="195"/>
      <c r="O33" s="195"/>
    </row>
    <row r="34" spans="1:15" ht="18" customHeight="1">
      <c r="A34" s="466" t="s">
        <v>210</v>
      </c>
      <c r="B34" s="466"/>
      <c r="C34" s="466"/>
      <c r="K34" s="197"/>
      <c r="L34" s="198"/>
      <c r="M34" s="176"/>
      <c r="O34" s="176"/>
    </row>
    <row r="35" spans="1:15" ht="18" customHeight="1">
      <c r="A35" s="466" t="s">
        <v>211</v>
      </c>
      <c r="B35" s="466"/>
      <c r="C35" s="466"/>
      <c r="D35" s="200"/>
      <c r="E35" s="1"/>
      <c r="M35" s="176"/>
      <c r="O35" s="176"/>
    </row>
    <row r="36" spans="1:15" s="1" customFormat="1" ht="18" customHeight="1">
      <c r="A36" s="466" t="s">
        <v>212</v>
      </c>
      <c r="B36" s="466"/>
      <c r="C36" s="466"/>
      <c r="D36" s="174"/>
      <c r="G36" s="174"/>
      <c r="H36" s="174"/>
      <c r="I36" s="174"/>
      <c r="J36" s="174"/>
      <c r="K36" s="174"/>
      <c r="L36" s="174"/>
      <c r="M36" s="172"/>
      <c r="N36" s="172"/>
      <c r="O36" s="172"/>
    </row>
    <row r="37" spans="1:15" s="1" customFormat="1" ht="18" customHeight="1">
      <c r="A37" s="466" t="s">
        <v>213</v>
      </c>
      <c r="B37" s="466"/>
      <c r="C37" s="466"/>
      <c r="D37" s="174"/>
      <c r="G37" s="174"/>
      <c r="H37" s="174"/>
      <c r="I37" s="174"/>
      <c r="J37" s="174"/>
      <c r="K37" s="174"/>
      <c r="L37" s="174"/>
      <c r="M37" s="172"/>
      <c r="N37" s="172"/>
      <c r="O37" s="172"/>
    </row>
  </sheetData>
  <sheetProtection sheet="1" objects="1" scenarios="1"/>
  <mergeCells count="31">
    <mergeCell ref="B32:D32"/>
    <mergeCell ref="B31:D31"/>
    <mergeCell ref="B30:D30"/>
    <mergeCell ref="B19:D19"/>
    <mergeCell ref="B20:D20"/>
    <mergeCell ref="B28:D28"/>
    <mergeCell ref="B23:D23"/>
    <mergeCell ref="B29:D29"/>
    <mergeCell ref="N11:N12"/>
    <mergeCell ref="B18:D18"/>
    <mergeCell ref="A33:H33"/>
    <mergeCell ref="B13:D13"/>
    <mergeCell ref="B14:D14"/>
    <mergeCell ref="B15:D15"/>
    <mergeCell ref="B16:D16"/>
    <mergeCell ref="B27:D27"/>
    <mergeCell ref="M11:M12"/>
    <mergeCell ref="F6:H6"/>
    <mergeCell ref="B25:D25"/>
    <mergeCell ref="F7:H7"/>
    <mergeCell ref="J11:K11"/>
    <mergeCell ref="B26:D26"/>
    <mergeCell ref="B21:D21"/>
    <mergeCell ref="J9:L9"/>
    <mergeCell ref="B24:D24"/>
    <mergeCell ref="B22:D22"/>
    <mergeCell ref="B2:D2"/>
    <mergeCell ref="B17:D17"/>
    <mergeCell ref="A4:E4"/>
    <mergeCell ref="A11:A12"/>
    <mergeCell ref="B11:D11"/>
  </mergeCells>
  <dataValidations count="2">
    <dataValidation allowBlank="1" showInputMessage="1" showErrorMessage="1" imeMode="hiragana" sqref="J9"/>
    <dataValidation allowBlank="1" showInputMessage="1" showErrorMessage="1" imeMode="halfAlpha" sqref="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4516 土岐 満春</cp:lastModifiedBy>
  <cp:lastPrinted>2019-12-16T05:32:48Z</cp:lastPrinted>
  <dcterms:created xsi:type="dcterms:W3CDTF">2013-05-03T10:01:41Z</dcterms:created>
  <dcterms:modified xsi:type="dcterms:W3CDTF">2019-12-16T05:32:56Z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